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6\PTW\EN\"/>
    </mc:Choice>
  </mc:AlternateContent>
  <xr:revisionPtr revIDLastSave="0" documentId="13_ncr:1_{38B721C6-4D83-4531-994D-4AE43FA547F8}" xr6:coauthVersionLast="47" xr6:coauthVersionMax="47" xr10:uidLastSave="{00000000-0000-0000-0000-000000000000}"/>
  <bookViews>
    <workbookView xWindow="-105" yWindow="0" windowWidth="14610" windowHeight="15585" tabRatio="687" firstSheet="7" activeTab="8" xr2:uid="{00000000-000D-0000-FFFF-FFFF00000000}"/>
  </bookViews>
  <sheets>
    <sheet name="INDEX" sheetId="43" r:id="rId1"/>
    <sheet name="R_PTW 2023vs2022" sheetId="16" r:id="rId2"/>
    <sheet name="R_PTW NEW 2023vs2022" sheetId="33" r:id="rId3"/>
    <sheet name="R_MC NEW 2023vs2022" sheetId="37" r:id="rId4"/>
    <sheet name="R_MC 2023 rankings" sheetId="41" r:id="rId5"/>
    <sheet name="R_MP NEW 2023vs2022" sheetId="38" r:id="rId6"/>
    <sheet name="R_MP_2023 ranking" sheetId="42" r:id="rId7"/>
    <sheet name="R_PTW USED 2023vs2022" sheetId="34" r:id="rId8"/>
    <sheet name="R_MC&amp;MP structure 2023" sheetId="19" r:id="rId9"/>
  </sheets>
  <externalReferences>
    <externalReference r:id="rId10"/>
    <externalReference r:id="rId11"/>
  </externalReferences>
  <definedNames>
    <definedName name="_xlnm._FilterDatabase" localSheetId="4" hidden="1">'R_MC 2023 rankings'!$C$22:$K$153</definedName>
    <definedName name="_xlnm._FilterDatabase" localSheetId="6" hidden="1">'R_MP_2023 ranking'!$C$15:$J$131</definedName>
    <definedName name="_xlnm.Print_Area" localSheetId="4">'R_MC 2023 rankings'!$B$2:$X$67</definedName>
    <definedName name="_xlnm.Print_Area" localSheetId="3">'R_MC NEW 2023vs2022'!$B$1:$R$41</definedName>
    <definedName name="_xlnm.Print_Area" localSheetId="8">'R_MC&amp;MP structure 2023'!$B$1:$O$56</definedName>
    <definedName name="_xlnm.Print_Area" localSheetId="5">'R_MP NEW 2023vs2022'!$B$1:$R$41</definedName>
    <definedName name="_xlnm.Print_Area" localSheetId="6">'R_MP_2023 ranking'!$B$1:$I$14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34" l="1"/>
  <c r="H7" i="34" s="1"/>
  <c r="F16" i="42"/>
  <c r="G16" i="42" s="1"/>
  <c r="D16" i="42"/>
  <c r="H16" i="42" s="1"/>
  <c r="H15" i="42"/>
  <c r="G15" i="42"/>
  <c r="F15" i="42"/>
  <c r="E15" i="42"/>
  <c r="D15" i="42"/>
  <c r="D10" i="38"/>
  <c r="E10" i="38"/>
  <c r="F10" i="38"/>
  <c r="G10" i="38"/>
  <c r="H10" i="38"/>
  <c r="C10" i="38"/>
  <c r="H10" i="37"/>
  <c r="G10" i="37"/>
  <c r="F10" i="37"/>
  <c r="E10" i="37"/>
  <c r="D10" i="37"/>
  <c r="C10" i="37"/>
  <c r="E5" i="34"/>
  <c r="E6" i="34" s="1"/>
  <c r="E5" i="33"/>
  <c r="E5" i="16"/>
  <c r="E6" i="16" s="1"/>
  <c r="D6" i="34"/>
  <c r="D5" i="34"/>
  <c r="D5" i="33"/>
  <c r="D6" i="16"/>
  <c r="D5" i="16"/>
  <c r="N22" i="19"/>
  <c r="M22" i="19"/>
  <c r="L22" i="19"/>
  <c r="K22" i="19"/>
  <c r="J22" i="19"/>
  <c r="I22" i="19"/>
  <c r="H22" i="19"/>
  <c r="G22" i="19"/>
  <c r="F22" i="19"/>
  <c r="E22" i="19"/>
  <c r="D22" i="19"/>
  <c r="C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7" i="19"/>
  <c r="M7" i="19"/>
  <c r="L7" i="19"/>
  <c r="K7" i="19"/>
  <c r="J7" i="19"/>
  <c r="I7" i="19"/>
  <c r="H7" i="19"/>
  <c r="G7" i="19"/>
  <c r="F7" i="19"/>
  <c r="E7" i="19"/>
  <c r="D7" i="19"/>
  <c r="C7" i="19"/>
  <c r="N6" i="19"/>
  <c r="M6" i="19"/>
  <c r="L6" i="19"/>
  <c r="K6" i="19"/>
  <c r="J6" i="19"/>
  <c r="I6" i="19"/>
  <c r="H6" i="19"/>
  <c r="G6" i="19"/>
  <c r="F6" i="19"/>
  <c r="E6" i="19"/>
  <c r="D6" i="19"/>
  <c r="C6" i="19"/>
  <c r="G12" i="34"/>
  <c r="D12" i="34"/>
  <c r="C12" i="34"/>
  <c r="G11" i="34"/>
  <c r="D11" i="34"/>
  <c r="C11" i="34"/>
  <c r="C5" i="34"/>
  <c r="O4" i="34"/>
  <c r="F12" i="34" s="1"/>
  <c r="O3" i="34"/>
  <c r="F11" i="34" s="1"/>
  <c r="G14" i="38"/>
  <c r="D14" i="38"/>
  <c r="C14" i="38"/>
  <c r="O9" i="38"/>
  <c r="F14" i="38" s="1"/>
  <c r="O8" i="38"/>
  <c r="G12" i="33"/>
  <c r="D12" i="33"/>
  <c r="C12" i="33"/>
  <c r="G11" i="33"/>
  <c r="D11" i="33"/>
  <c r="C11" i="33"/>
  <c r="C5" i="33"/>
  <c r="O4" i="33"/>
  <c r="F12" i="33" s="1"/>
  <c r="O3" i="33"/>
  <c r="F11" i="33" s="1"/>
  <c r="G12" i="16"/>
  <c r="D12" i="16"/>
  <c r="C12" i="16"/>
  <c r="G11" i="16"/>
  <c r="D11" i="16"/>
  <c r="C11" i="16"/>
  <c r="C5" i="16"/>
  <c r="O4" i="16"/>
  <c r="F12" i="16" s="1"/>
  <c r="O3" i="16"/>
  <c r="F11" i="16" s="1"/>
  <c r="H6" i="34" l="1"/>
  <c r="E16" i="42"/>
  <c r="I8" i="19"/>
  <c r="I23" i="19"/>
  <c r="J8" i="19"/>
  <c r="D6" i="33"/>
  <c r="E6" i="33"/>
  <c r="K8" i="19"/>
  <c r="K23" i="19"/>
  <c r="D8" i="19"/>
  <c r="L8" i="19"/>
  <c r="D23" i="19"/>
  <c r="L23" i="19"/>
  <c r="G23" i="19"/>
  <c r="H23" i="19"/>
  <c r="F13" i="33"/>
  <c r="F13" i="16"/>
  <c r="F13" i="34"/>
  <c r="H11" i="34"/>
  <c r="H11" i="33"/>
  <c r="O7" i="19"/>
  <c r="O6" i="19"/>
  <c r="E8" i="19"/>
  <c r="M8" i="19"/>
  <c r="F8" i="19"/>
  <c r="N8" i="19"/>
  <c r="O10" i="19"/>
  <c r="F36" i="19" s="1"/>
  <c r="G8" i="19"/>
  <c r="E23" i="19"/>
  <c r="M23" i="19"/>
  <c r="H8" i="19"/>
  <c r="J23" i="19"/>
  <c r="F23" i="19"/>
  <c r="N23" i="19"/>
  <c r="O21" i="19"/>
  <c r="H12" i="34"/>
  <c r="O27" i="19"/>
  <c r="O25" i="19"/>
  <c r="F43" i="19" s="1"/>
  <c r="O22" i="19"/>
  <c r="C23" i="19"/>
  <c r="O26" i="19"/>
  <c r="E12" i="34"/>
  <c r="O12" i="19"/>
  <c r="O11" i="19"/>
  <c r="C13" i="34"/>
  <c r="E12" i="33"/>
  <c r="E14" i="38"/>
  <c r="D13" i="34"/>
  <c r="G13" i="34"/>
  <c r="C8" i="19"/>
  <c r="E11" i="34"/>
  <c r="H12" i="33"/>
  <c r="H14" i="38"/>
  <c r="O5" i="34"/>
  <c r="D13" i="33"/>
  <c r="G13" i="33"/>
  <c r="C13" i="33"/>
  <c r="E11" i="33"/>
  <c r="E11" i="16"/>
  <c r="G13" i="16"/>
  <c r="O5" i="33"/>
  <c r="D13" i="16"/>
  <c r="E12" i="16"/>
  <c r="H12" i="16"/>
  <c r="C13" i="16"/>
  <c r="H11" i="16"/>
  <c r="O5" i="16"/>
  <c r="H13" i="33" l="1"/>
  <c r="O28" i="19"/>
  <c r="O13" i="19"/>
  <c r="H13" i="16"/>
  <c r="H13" i="34"/>
  <c r="G43" i="19"/>
  <c r="H43" i="19" s="1"/>
  <c r="G36" i="19"/>
  <c r="D43" i="19"/>
  <c r="C43" i="19"/>
  <c r="D36" i="19"/>
  <c r="C36" i="19"/>
  <c r="O30" i="19"/>
  <c r="F44" i="19"/>
  <c r="F45" i="19" s="1"/>
  <c r="O23" i="19"/>
  <c r="O15" i="19"/>
  <c r="F37" i="19"/>
  <c r="F38" i="19" s="1"/>
  <c r="O14" i="19"/>
  <c r="O8" i="19"/>
  <c r="C44" i="19"/>
  <c r="C37" i="19"/>
  <c r="G44" i="19"/>
  <c r="G37" i="19"/>
  <c r="D44" i="19"/>
  <c r="D37" i="19"/>
  <c r="O31" i="19"/>
  <c r="O29" i="19"/>
  <c r="O7" i="34"/>
  <c r="O16" i="19"/>
  <c r="E13" i="34"/>
  <c r="E13" i="33"/>
  <c r="E13" i="16"/>
  <c r="H44" i="19" l="1"/>
  <c r="D45" i="19"/>
  <c r="C38" i="19"/>
  <c r="E36" i="19"/>
  <c r="D38" i="19"/>
  <c r="E43" i="19"/>
  <c r="C45" i="19"/>
  <c r="G38" i="19"/>
  <c r="H38" i="19" s="1"/>
  <c r="H36" i="19"/>
  <c r="H37" i="19"/>
  <c r="E37" i="19"/>
  <c r="E44" i="19"/>
  <c r="G45" i="19"/>
  <c r="H45" i="19" s="1"/>
  <c r="N46" i="34"/>
  <c r="C6" i="34" s="1"/>
  <c r="M46" i="34"/>
  <c r="L46" i="34"/>
  <c r="K46" i="34"/>
  <c r="J46" i="34"/>
  <c r="I46" i="34"/>
  <c r="H46" i="34"/>
  <c r="G46" i="34"/>
  <c r="F46" i="34"/>
  <c r="E46" i="34"/>
  <c r="E7" i="34" s="1"/>
  <c r="D46" i="34"/>
  <c r="D7" i="34" s="1"/>
  <c r="C46" i="34"/>
  <c r="C7" i="34" s="1"/>
  <c r="O45" i="34"/>
  <c r="O44" i="34"/>
  <c r="O10" i="38"/>
  <c r="D14" i="37"/>
  <c r="C14" i="37"/>
  <c r="G14" i="37"/>
  <c r="O8" i="37"/>
  <c r="O9" i="37"/>
  <c r="N46" i="33"/>
  <c r="C6" i="33" s="1"/>
  <c r="M46" i="33"/>
  <c r="L46" i="33"/>
  <c r="K46" i="33"/>
  <c r="J46" i="33"/>
  <c r="I46" i="33"/>
  <c r="H46" i="33"/>
  <c r="G46" i="33"/>
  <c r="F46" i="33"/>
  <c r="E46" i="33"/>
  <c r="E7" i="33" s="1"/>
  <c r="D46" i="33"/>
  <c r="D7" i="33" s="1"/>
  <c r="C46" i="33"/>
  <c r="C7" i="33" s="1"/>
  <c r="O45" i="33"/>
  <c r="O44" i="33"/>
  <c r="N46" i="16"/>
  <c r="C6" i="16" s="1"/>
  <c r="M46" i="16"/>
  <c r="L46" i="16"/>
  <c r="K46" i="16"/>
  <c r="J46" i="16"/>
  <c r="I46" i="16"/>
  <c r="H46" i="16"/>
  <c r="G46" i="16"/>
  <c r="F46" i="16"/>
  <c r="E46" i="16"/>
  <c r="E7" i="16" s="1"/>
  <c r="D46" i="16"/>
  <c r="D7" i="16" s="1"/>
  <c r="C46" i="16"/>
  <c r="C7" i="16" s="1"/>
  <c r="O45" i="16"/>
  <c r="O44" i="16"/>
  <c r="E45" i="19" l="1"/>
  <c r="E38" i="19"/>
  <c r="O46" i="16"/>
  <c r="O46" i="33"/>
  <c r="O46" i="34"/>
  <c r="O7" i="16" l="1"/>
  <c r="L3" i="41"/>
  <c r="T3" i="41" s="1"/>
  <c r="F9" i="34"/>
  <c r="D3" i="42"/>
  <c r="F12" i="38"/>
  <c r="F12" i="37"/>
  <c r="F9" i="33"/>
  <c r="C9" i="33"/>
  <c r="C12" i="37" s="1"/>
  <c r="C12" i="38" s="1"/>
  <c r="C9" i="34" s="1"/>
  <c r="C34" i="19" s="1"/>
  <c r="C41" i="19" s="1"/>
  <c r="D10" i="33"/>
  <c r="D13" i="37" s="1"/>
  <c r="D13" i="38" s="1"/>
  <c r="D10" i="34" s="1"/>
  <c r="C10" i="33"/>
  <c r="C13" i="37" s="1"/>
  <c r="C13" i="38" s="1"/>
  <c r="C10" i="34" s="1"/>
  <c r="G10" i="33"/>
  <c r="G13" i="37" s="1"/>
  <c r="G13" i="38" s="1"/>
  <c r="G10" i="34" s="1"/>
  <c r="F10" i="33"/>
  <c r="F13" i="37" s="1"/>
  <c r="F13" i="38" s="1"/>
  <c r="F10" i="34" s="1"/>
  <c r="P3" i="33" l="1"/>
  <c r="O10" i="37"/>
  <c r="O7" i="33"/>
  <c r="P4" i="16"/>
  <c r="P4" i="33" l="1"/>
  <c r="E14" i="37"/>
  <c r="F14" i="37"/>
  <c r="H14" i="37" s="1"/>
  <c r="P3" i="34"/>
  <c r="P4" i="34"/>
  <c r="P3" i="16"/>
</calcChain>
</file>

<file path=xl/sharedStrings.xml><?xml version="1.0" encoding="utf-8"?>
<sst xmlns="http://schemas.openxmlformats.org/spreadsheetml/2006/main" count="423" uniqueCount="154">
  <si>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</si>
  <si>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</si>
  <si>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</si>
  <si>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</si>
  <si>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</si>
  <si>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</si>
  <si>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</si>
  <si>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</si>
  <si>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</si>
  <si>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</si>
  <si>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</si>
  <si>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</si>
  <si>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</si>
  <si>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</si>
  <si>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</si>
  <si>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</si>
  <si>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</si>
  <si>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</si>
  <si>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</si>
  <si>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</si>
  <si>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</si>
  <si>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</si>
  <si>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</si>
  <si>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</si>
  <si>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</si>
  <si>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</si>
  <si>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</si>
  <si>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</si>
  <si>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</si>
  <si>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</si>
  <si>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</si>
  <si>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</si>
  <si>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</si>
  <si>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</si>
  <si>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</si>
  <si>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</si>
  <si>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</si>
  <si>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</si>
  <si>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</si>
  <si>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</si>
  <si>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</si>
  <si>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</si>
  <si>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</si>
  <si>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</si>
  <si>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</si>
  <si>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</si>
  <si>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</si>
  <si>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</si>
  <si>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</si>
  <si>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</si>
  <si>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</si>
  <si>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</si>
  <si>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</si>
  <si>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</si>
  <si>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</si>
  <si>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</si>
  <si>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</si>
  <si>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</si>
  <si>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</si>
  <si>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</si>
  <si>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</si>
  <si>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</si>
  <si>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</si>
  <si>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</si>
  <si>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</si>
  <si>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</si>
  <si>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</si>
  <si>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</si>
  <si>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</si>
  <si>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</si>
  <si>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</si>
  <si>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</si>
  <si>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</si>
  <si>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</si>
  <si>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</si>
  <si>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</si>
  <si>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</si>
  <si>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2021
Share %</t>
  </si>
  <si>
    <t>VESPA</t>
  </si>
  <si>
    <t>YIBEN</t>
  </si>
  <si>
    <t>SPORT-TOURER</t>
  </si>
  <si>
    <t>SPORT-TOURER ttl</t>
  </si>
  <si>
    <t>TRIUMPH</t>
  </si>
  <si>
    <t>TOTAL 2022</t>
  </si>
  <si>
    <t>NEW PTW FIRST REGISTRATIONS IN POLAND in units, 2022</t>
  </si>
  <si>
    <t>2022
Share %</t>
  </si>
  <si>
    <t>NEW MP FIRST REGISTRATIONS IN POLAND in units, 2022 vs 2021</t>
  </si>
  <si>
    <t>USED PTW FIRST REGISTRATIONS IN POLAND in units,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</si>
  <si>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</si>
  <si>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</si>
  <si>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</si>
  <si>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</si>
  <si>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</si>
  <si>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</si>
  <si>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</si>
  <si>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OTHER ttl</t>
  </si>
  <si>
    <t>&gt;1000cm3</t>
  </si>
  <si>
    <t>750cc&lt;engine capacity&lt;=1000cc</t>
  </si>
  <si>
    <t>engine capacity&gt;1000cc</t>
  </si>
  <si>
    <t>HARLEY-DAVIDSON</t>
  </si>
  <si>
    <t>no data</t>
  </si>
  <si>
    <t>EFUN</t>
  </si>
  <si>
    <t>OTHER BRANDS</t>
  </si>
  <si>
    <t>TOP 10 TOTAL</t>
  </si>
  <si>
    <t>FIRST REGISTRATIONS OF PTW, 2023 VS 2022</t>
  </si>
  <si>
    <t>FIRST REGISTRATIONS OF NEW* PTW, 2023 vs 2022</t>
  </si>
  <si>
    <t>FIRST REGISTRATIONS OF NEW* MC, 2023 vs 2022</t>
  </si>
  <si>
    <t>FIRST REGISTRATIONS OF NEW* MP, 2023 vs 2022</t>
  </si>
  <si>
    <t>FIRST REGISTRATIONS OF NEW USED PTW, 2023 VS 2022</t>
  </si>
  <si>
    <t>MC and MP SHARE in TOTAL FIRST REGISTRATIONS, YEAR 2023</t>
  </si>
  <si>
    <t>NEW and USED PTW FIRST REGISTRATIONS IN POLAND in units, 2023</t>
  </si>
  <si>
    <t>TOTAL 2023</t>
  </si>
  <si>
    <t>2023 CHANGE % m/m</t>
  </si>
  <si>
    <t>2023 vs 2022 CHANGE %  y/y</t>
  </si>
  <si>
    <t>NEW PTW FIRST REGISTRATIONS IN POLAND in units, 2023</t>
  </si>
  <si>
    <t>change 2023/2022</t>
  </si>
  <si>
    <t>NEW MC FIRST REGISTRATIONS IN POLAND in units, 2023 vs 2022</t>
  </si>
  <si>
    <t>New* MOTORCYCLE - Top 10 Makes - 2023 YTD</t>
  </si>
  <si>
    <t>New MOTORCYCLES - makes ranking by DCC - 2023 YTD</t>
  </si>
  <si>
    <t>New MOTORCYCLES - makes ranking by segments - 2023 YTD</t>
  </si>
  <si>
    <t>New* MOPEDS - Top 10 Makes - 2023 YTD</t>
  </si>
  <si>
    <t>USED PTW FIRST REGISTRATIONS IN POLAND in units, 2023</t>
  </si>
  <si>
    <t>MC and MP SHARE in TOTAL FIRST REGISTRATIONS, in units, YEAR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</si>
  <si>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</si>
  <si>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</si>
  <si>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</si>
  <si>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</si>
  <si>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</si>
  <si>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</si>
  <si>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</si>
  <si>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change y/y</t>
  </si>
  <si>
    <t>R_PTW 2023vs2022</t>
  </si>
  <si>
    <t>R_PTW NEW 2023vs2022</t>
  </si>
  <si>
    <t>R_MC NEW 2023vs2022</t>
  </si>
  <si>
    <t>R_MC 2023 rankings</t>
  </si>
  <si>
    <t>R_MP NEW 2023vs2022</t>
  </si>
  <si>
    <t>R_MP_2023 ranking</t>
  </si>
  <si>
    <t>R_PTW USED 2023vs2022</t>
  </si>
  <si>
    <t>R_MC&amp;MP structure 2023</t>
  </si>
  <si>
    <t>YEAR-TO-DATE</t>
  </si>
  <si>
    <t>PEUGEOT</t>
  </si>
  <si>
    <t>KYMCO</t>
  </si>
  <si>
    <t>TORQ</t>
  </si>
  <si>
    <t>FIRST REGISTRATIONS of NEW* MC, TOP 10 BRANDS</t>
  </si>
  <si>
    <t>FIRST REGISTRATIONS MP, TOP 10 BRANDS</t>
  </si>
  <si>
    <t>ZONTES</t>
  </si>
  <si>
    <t>BETA</t>
  </si>
  <si>
    <t>SURRON</t>
  </si>
  <si>
    <t>other</t>
  </si>
  <si>
    <t xml:space="preserve">Source: PZPM analysis based on Central Register of Vehicles, KPRM/Ministry of  Digital Affairs </t>
  </si>
  <si>
    <t>NEW and USED PTW FIRST REGISTRATIONS IN POLAND in units, 2022</t>
  </si>
  <si>
    <t>JUNE</t>
  </si>
  <si>
    <t>JANUARY-JUNE</t>
  </si>
  <si>
    <t>January-June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</si>
</sst>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60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0" fontId="2" fillId="0" borderId="19" xfId="0" applyFont="1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9" xfId="0" applyFont="1" applyFill="1" applyBorder="1"/>
    <xf numFmtId="0" fontId="42" fillId="24" borderId="20" xfId="0" applyFont="1" applyFill="1" applyBorder="1"/>
    <xf numFmtId="0" fontId="42" fillId="24" borderId="17" xfId="0" applyFont="1" applyFill="1" applyBorder="1"/>
    <xf numFmtId="166" fontId="6" fillId="25" borderId="18" xfId="36" applyNumberFormat="1" applyFont="1" applyFill="1" applyBorder="1"/>
    <xf numFmtId="10" fontId="6" fillId="25" borderId="19" xfId="61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2" fillId="0" borderId="22" xfId="36" applyNumberFormat="1" applyFill="1" applyBorder="1"/>
    <xf numFmtId="165" fontId="10" fillId="0" borderId="22" xfId="61" applyNumberFormat="1" applyFont="1" applyFill="1" applyBorder="1" applyAlignment="1">
      <alignment horizontal="right" wrapText="1"/>
    </xf>
    <xf numFmtId="166" fontId="10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5" fontId="42" fillId="24" borderId="26" xfId="61" applyNumberFormat="1" applyFont="1" applyFill="1" applyBorder="1" applyAlignment="1">
      <alignment horizontal="right" wrapText="1"/>
    </xf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2" fillId="0" borderId="27" xfId="0" applyFont="1" applyBorder="1"/>
    <xf numFmtId="166" fontId="42" fillId="24" borderId="27" xfId="36" applyNumberFormat="1" applyFont="1" applyFill="1" applyBorder="1" applyAlignment="1">
      <alignment wrapText="1"/>
    </xf>
    <xf numFmtId="0" fontId="42" fillId="24" borderId="27" xfId="0" applyFont="1" applyFill="1" applyBorder="1"/>
    <xf numFmtId="0" fontId="42" fillId="24" borderId="18" xfId="0" applyFont="1" applyFill="1" applyBorder="1"/>
    <xf numFmtId="166" fontId="6" fillId="25" borderId="27" xfId="36" applyNumberFormat="1" applyFont="1" applyFill="1" applyBorder="1"/>
    <xf numFmtId="10" fontId="6" fillId="25" borderId="27" xfId="61" applyNumberFormat="1" applyFont="1" applyFill="1" applyBorder="1"/>
    <xf numFmtId="166" fontId="6" fillId="25" borderId="18" xfId="0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0" fillId="26" borderId="28" xfId="0" applyFill="1" applyBorder="1"/>
    <xf numFmtId="0" fontId="6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0" fontId="31" fillId="0" borderId="28" xfId="54" applyFont="1" applyBorder="1" applyAlignment="1">
      <alignment horizontal="center" vertical="center"/>
    </xf>
    <xf numFmtId="0" fontId="31" fillId="0" borderId="28" xfId="54" applyFont="1" applyBorder="1" applyAlignment="1">
      <alignment vertical="center"/>
    </xf>
    <xf numFmtId="3" fontId="31" fillId="0" borderId="28" xfId="54" applyNumberFormat="1" applyFont="1" applyBorder="1" applyAlignment="1">
      <alignment vertical="center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vertical="center"/>
    </xf>
    <xf numFmtId="3" fontId="31" fillId="27" borderId="28" xfId="54" applyNumberFormat="1" applyFont="1" applyFill="1" applyBorder="1" applyAlignment="1">
      <alignment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0" fontId="31" fillId="0" borderId="28" xfId="54" applyFont="1" applyBorder="1"/>
    <xf numFmtId="3" fontId="1" fillId="0" borderId="28" xfId="0" applyNumberFormat="1" applyFont="1" applyBorder="1" applyAlignment="1">
      <alignment horizontal="right"/>
    </xf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0" fontId="31" fillId="27" borderId="28" xfId="54" applyFont="1" applyFill="1" applyBorder="1"/>
    <xf numFmtId="3" fontId="1" fillId="27" borderId="28" xfId="0" applyNumberFormat="1" applyFont="1" applyFill="1" applyBorder="1" applyAlignment="1">
      <alignment horizontal="right"/>
    </xf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3" fontId="40" fillId="25" borderId="28" xfId="54" applyNumberFormat="1" applyFont="1" applyFill="1" applyBorder="1"/>
    <xf numFmtId="165" fontId="40" fillId="25" borderId="28" xfId="54" applyNumberFormat="1" applyFont="1" applyFill="1" applyBorder="1"/>
    <xf numFmtId="165" fontId="40" fillId="25" borderId="28" xfId="62" applyNumberFormat="1" applyFont="1" applyFill="1" applyBorder="1"/>
    <xf numFmtId="0" fontId="1" fillId="0" borderId="28" xfId="0" applyFont="1" applyBorder="1"/>
    <xf numFmtId="0" fontId="1" fillId="27" borderId="28" xfId="0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3" fontId="46" fillId="24" borderId="28" xfId="54" applyNumberFormat="1" applyFont="1" applyFill="1" applyBorder="1" applyAlignment="1">
      <alignment vertical="center"/>
    </xf>
    <xf numFmtId="9" fontId="46" fillId="24" borderId="28" xfId="62" applyFont="1" applyFill="1" applyBorder="1" applyAlignment="1">
      <alignment vertical="center"/>
    </xf>
    <xf numFmtId="165" fontId="46" fillId="24" borderId="28" xfId="54" applyNumberFormat="1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3" fontId="46" fillId="24" borderId="28" xfId="54" applyNumberFormat="1" applyFont="1" applyFill="1" applyBorder="1"/>
    <xf numFmtId="165" fontId="46" fillId="24" borderId="28" xfId="54" applyNumberFormat="1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8" fillId="0" borderId="28" xfId="56" applyFont="1" applyBorder="1"/>
    <xf numFmtId="165" fontId="52" fillId="0" borderId="28" xfId="62" applyNumberFormat="1" applyFont="1" applyBorder="1" applyAlignment="1">
      <alignment vertical="center"/>
    </xf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53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46" fillId="24" borderId="28" xfId="54" applyFont="1" applyFill="1" applyBorder="1" applyAlignment="1">
      <alignment horizontal="center" vertical="center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3" fillId="0" borderId="0" xfId="5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6" fontId="43" fillId="24" borderId="35" xfId="36" applyNumberFormat="1" applyFont="1" applyFill="1" applyBorder="1" applyAlignment="1">
      <alignment horizontal="center" vertical="center" wrapText="1"/>
    </xf>
    <xf numFmtId="166" fontId="43" fillId="24" borderId="36" xfId="36" applyNumberFormat="1" applyFont="1" applyFill="1" applyBorder="1" applyAlignment="1">
      <alignment horizontal="center" vertical="center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165" fontId="44" fillId="24" borderId="37" xfId="61" applyNumberFormat="1" applyFont="1" applyFill="1" applyBorder="1" applyAlignment="1">
      <alignment horizontal="center" vertical="center" shrinkToFit="1"/>
    </xf>
    <xf numFmtId="165" fontId="44" fillId="24" borderId="38" xfId="61" applyNumberFormat="1" applyFont="1" applyFill="1" applyBorder="1" applyAlignment="1">
      <alignment horizontal="center" vertical="center" shrinkToFit="1"/>
    </xf>
    <xf numFmtId="0" fontId="8" fillId="25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50" fillId="25" borderId="28" xfId="0" applyFont="1" applyFill="1" applyBorder="1" applyAlignment="1">
      <alignment horizont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51" fillId="24" borderId="28" xfId="73" applyNumberFormat="1" applyFont="1" applyFill="1" applyBorder="1" applyAlignment="1">
      <alignment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16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JAN-JUN 2023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2023 rankings'!$T$10,'R_MC 2023 rankings'!$T$15,'R_MC 2023 rankings'!$T$20,'R_MC 2023 rankings'!$T$25,'R_MC 2023 rankings'!$T$30,'R_MC 2023 rankings'!$T$35,'R_MC 2023 rankings'!$T$40,'R_MC 2023 rankings'!$T$45,'R_MC 2023 rankings'!$T$46)</c:f>
              <c:numCache>
                <c:formatCode>#,##0</c:formatCode>
                <c:ptCount val="9"/>
                <c:pt idx="0">
                  <c:v>3807</c:v>
                </c:pt>
                <c:pt idx="1">
                  <c:v>1234</c:v>
                </c:pt>
                <c:pt idx="2">
                  <c:v>4733</c:v>
                </c:pt>
                <c:pt idx="3">
                  <c:v>139</c:v>
                </c:pt>
                <c:pt idx="4">
                  <c:v>572</c:v>
                </c:pt>
                <c:pt idx="5">
                  <c:v>1391</c:v>
                </c:pt>
                <c:pt idx="6">
                  <c:v>3582</c:v>
                </c:pt>
                <c:pt idx="7">
                  <c:v>863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2023vs2022'!$C$7:$N$7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2023vs2022'!$C$8:$N$8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 2022 - 2023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2023vs2022'!$G$14</c:f>
              <c:numCache>
                <c:formatCode>_-* #\ ##0\ _z_ł_-;\-* #\ ##0\ _z_ł_-;_-* "-"??\ _z_ł_-;_-@_-</c:formatCode>
                <c:ptCount val="1"/>
                <c:pt idx="0">
                  <c:v>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2023vs2022'!$O$9</c:f>
              <c:numCache>
                <c:formatCode>General</c:formatCode>
                <c:ptCount val="1"/>
                <c:pt idx="0">
                  <c:v>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 2022 - 2023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40948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43274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0.84521883810140042</c:v>
                </c:pt>
                <c:pt idx="1">
                  <c:v>0.15478116189859961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2023'!$B$11</c:f>
              <c:strCache>
                <c:ptCount val="1"/>
                <c:pt idx="0">
                  <c:v>USED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2023'!$B$10</c:f>
              <c:strCache>
                <c:ptCount val="1"/>
                <c:pt idx="0">
                  <c:v>NEW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2023'!$B$8</c:f>
              <c:strCache>
                <c:ptCount val="1"/>
                <c:pt idx="0">
                  <c:v>TOTAL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2023'!$B$26</c:f>
              <c:strCache>
                <c:ptCount val="1"/>
                <c:pt idx="0">
                  <c:v>USED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2023'!$B$25</c:f>
              <c:strCache>
                <c:ptCount val="1"/>
                <c:pt idx="0">
                  <c:v>NEW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2023'!$B$23</c:f>
              <c:strCache>
                <c:ptCount val="1"/>
                <c:pt idx="0">
                  <c:v>TOTAL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61517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65315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0.8114368827987446</c:v>
                </c:pt>
                <c:pt idx="1">
                  <c:v>0.18856311720125546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20569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22041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0.74511138333106486</c:v>
                </c:pt>
                <c:pt idx="1">
                  <c:v>0.25488861666893514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 2022 - 2023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2023vs2022'!$G$14</c:f>
              <c:numCache>
                <c:formatCode>_-* #\ ##0\ _z_ł_-;\-* #\ ##0\ _z_ł_-;_-* "-"??\ _z_ł_-;_-@_-</c:formatCode>
                <c:ptCount val="1"/>
                <c:pt idx="0">
                  <c:v>14488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2023vs2022'!$O$9</c:f>
              <c:numCache>
                <c:formatCode>General</c:formatCode>
                <c:ptCount val="1"/>
                <c:pt idx="0">
                  <c:v>16423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JAN-JUN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rankings'!$J$36,'R_MC 2023 rankings'!$J$6,'R_MC 2023 rankings'!$J$11,'R_MC 2023 rankings'!$J$16,'R_MC 2023 rankings'!$J$21,'R_MC 2023 rankings'!$J$26,'R_MC 2023 rankings'!$J$31,'R_MC 2023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2023 rankings'!$L$40,'R_MC 2023 rankings'!$L$10,'R_MC 2023 rankings'!$L$15,'R_MC 2023 rankings'!$L$20,'R_MC 2023 rankings'!$L$25,'R_MC 2023 rankings'!$L$30,'R_MC 2023 rankings'!$L$35,'R_MC 2023 rankings'!$L$41)</c:f>
              <c:numCache>
                <c:formatCode>#,##0</c:formatCode>
                <c:ptCount val="8"/>
                <c:pt idx="0">
                  <c:v>289</c:v>
                </c:pt>
                <c:pt idx="1">
                  <c:v>6593</c:v>
                </c:pt>
                <c:pt idx="2">
                  <c:v>145</c:v>
                </c:pt>
                <c:pt idx="3">
                  <c:v>2171</c:v>
                </c:pt>
                <c:pt idx="4">
                  <c:v>2095</c:v>
                </c:pt>
                <c:pt idx="5">
                  <c:v>2227</c:v>
                </c:pt>
                <c:pt idx="6">
                  <c:v>2903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0</xdr:rowOff>
    </xdr:from>
    <xdr:to>
      <xdr:col>10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133350</xdr:rowOff>
    </xdr:from>
    <xdr:to>
      <xdr:col>9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_rob1.xlsx" TargetMode="External"/><Relationship Id="rId1" Type="http://schemas.openxmlformats.org/officeDocument/2006/relationships/externalLinkPath" Target="/PZPM%202023/CEP/Informacje%20prasowe/2023.01/PTW/Pierwsze%20rejestracje%20PTW%2001%202023_rob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>
        <row r="3">
          <cell r="U3">
            <v>856</v>
          </cell>
          <cell r="V3">
            <v>1276</v>
          </cell>
          <cell r="W3">
            <v>2828</v>
          </cell>
          <cell r="X3">
            <v>2875</v>
          </cell>
          <cell r="Y3">
            <v>3412</v>
          </cell>
          <cell r="Z3">
            <v>3241</v>
          </cell>
          <cell r="AA3">
            <v>2715</v>
          </cell>
          <cell r="AB3">
            <v>2326</v>
          </cell>
          <cell r="AC3">
            <v>1469</v>
          </cell>
          <cell r="AD3">
            <v>1176</v>
          </cell>
          <cell r="AE3">
            <v>936</v>
          </cell>
          <cell r="AF3">
            <v>800</v>
          </cell>
        </row>
        <row r="4">
          <cell r="U4">
            <v>355</v>
          </cell>
          <cell r="V4">
            <v>496</v>
          </cell>
          <cell r="W4">
            <v>1041</v>
          </cell>
          <cell r="X4">
            <v>1207</v>
          </cell>
          <cell r="Y4">
            <v>1469</v>
          </cell>
          <cell r="Z4">
            <v>1513</v>
          </cell>
          <cell r="AA4">
            <v>1390</v>
          </cell>
          <cell r="AB4">
            <v>1276</v>
          </cell>
          <cell r="AC4">
            <v>965</v>
          </cell>
          <cell r="AD4">
            <v>697</v>
          </cell>
          <cell r="AE4">
            <v>562</v>
          </cell>
          <cell r="AF4">
            <v>443</v>
          </cell>
        </row>
      </sheetData>
      <sheetData sheetId="3"/>
      <sheetData sheetId="4"/>
      <sheetData sheetId="5"/>
      <sheetData sheetId="6"/>
      <sheetData sheetId="7">
        <row r="3">
          <cell r="U3">
            <v>2855</v>
          </cell>
          <cell r="V3">
            <v>3810</v>
          </cell>
          <cell r="W3">
            <v>6696</v>
          </cell>
          <cell r="X3">
            <v>6795</v>
          </cell>
          <cell r="Y3">
            <v>7438</v>
          </cell>
          <cell r="Z3">
            <v>7071</v>
          </cell>
          <cell r="AA3">
            <v>6571</v>
          </cell>
          <cell r="AB3">
            <v>5398</v>
          </cell>
          <cell r="AC3">
            <v>4265</v>
          </cell>
          <cell r="AD3">
            <v>3421</v>
          </cell>
          <cell r="AE3">
            <v>3097</v>
          </cell>
          <cell r="AF3">
            <v>2456</v>
          </cell>
        </row>
        <row r="4">
          <cell r="U4">
            <v>491</v>
          </cell>
          <cell r="V4">
            <v>640</v>
          </cell>
          <cell r="W4">
            <v>1199</v>
          </cell>
          <cell r="X4">
            <v>1168</v>
          </cell>
          <cell r="Y4">
            <v>1356</v>
          </cell>
          <cell r="Z4">
            <v>1429</v>
          </cell>
          <cell r="AA4">
            <v>1367</v>
          </cell>
          <cell r="AB4">
            <v>1344</v>
          </cell>
          <cell r="AC4">
            <v>958</v>
          </cell>
          <cell r="AD4">
            <v>765</v>
          </cell>
          <cell r="AE4">
            <v>751</v>
          </cell>
          <cell r="AF4">
            <v>554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94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"/>
      <c r="N7" s="1"/>
      <c r="O7" s="1"/>
      <c r="P7" s="1"/>
      <c r="Q7" s="1"/>
      <c r="R7" s="1"/>
    </row>
    <row r="8" spans="2:18">
      <c r="B8" s="206" t="s">
        <v>69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1"/>
      <c r="N8" s="1"/>
      <c r="O8" s="1"/>
      <c r="P8" s="1"/>
      <c r="Q8" s="1"/>
      <c r="R8" s="1"/>
    </row>
    <row r="9" spans="2:18">
      <c r="B9" s="194"/>
      <c r="C9" s="197"/>
      <c r="D9" s="195"/>
      <c r="E9" s="195"/>
      <c r="F9" s="195"/>
      <c r="G9" s="195"/>
      <c r="H9" s="195"/>
      <c r="I9" s="195"/>
      <c r="J9" s="195"/>
      <c r="K9" s="195"/>
      <c r="L9" s="195"/>
      <c r="M9" s="1"/>
      <c r="N9" s="1"/>
      <c r="O9" s="1"/>
      <c r="P9" s="1"/>
      <c r="Q9" s="1"/>
      <c r="R9" s="1"/>
    </row>
    <row r="10" spans="2:18">
      <c r="B10" s="202" t="s">
        <v>131</v>
      </c>
      <c r="C10" s="198" t="s">
        <v>104</v>
      </c>
      <c r="D10" s="195"/>
      <c r="E10" s="195"/>
      <c r="F10" s="195"/>
      <c r="G10" s="195"/>
      <c r="H10" s="195"/>
      <c r="I10" s="195"/>
      <c r="J10" s="195"/>
      <c r="K10" s="195"/>
      <c r="L10" s="195"/>
      <c r="M10" s="1"/>
      <c r="N10" s="1"/>
      <c r="O10" s="1"/>
      <c r="P10" s="1"/>
      <c r="Q10" s="1"/>
      <c r="R10" s="1"/>
    </row>
    <row r="11" spans="2:18">
      <c r="B11" s="203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2:18">
      <c r="B12" s="202" t="s">
        <v>132</v>
      </c>
      <c r="C12" s="199" t="s">
        <v>105</v>
      </c>
      <c r="D12" s="196"/>
      <c r="E12" s="196"/>
      <c r="F12" s="196"/>
      <c r="G12" s="196"/>
      <c r="H12" s="196"/>
      <c r="I12" s="196"/>
      <c r="J12" s="196"/>
      <c r="K12" s="196"/>
      <c r="L12" s="196"/>
    </row>
    <row r="13" spans="2:18">
      <c r="B13" s="203"/>
      <c r="C13" s="195"/>
      <c r="D13" s="196"/>
      <c r="E13" s="196"/>
      <c r="F13" s="196"/>
      <c r="G13" s="196"/>
      <c r="H13" s="196"/>
      <c r="I13" s="196"/>
      <c r="J13" s="196"/>
      <c r="K13" s="196"/>
      <c r="L13" s="196"/>
    </row>
    <row r="14" spans="2:18">
      <c r="B14" s="202" t="s">
        <v>133</v>
      </c>
      <c r="C14" s="199" t="s">
        <v>106</v>
      </c>
      <c r="D14" s="196"/>
      <c r="E14" s="196"/>
      <c r="F14" s="196"/>
      <c r="G14" s="196"/>
      <c r="H14" s="196"/>
      <c r="I14" s="196"/>
      <c r="J14" s="196"/>
      <c r="K14" s="196"/>
      <c r="L14" s="196"/>
    </row>
    <row r="15" spans="2:18">
      <c r="B15" s="203"/>
      <c r="C15" s="196"/>
      <c r="D15" s="196"/>
      <c r="E15" s="196"/>
      <c r="F15" s="196"/>
      <c r="G15" s="196"/>
      <c r="H15" s="196"/>
      <c r="I15" s="196"/>
      <c r="J15" s="196"/>
      <c r="K15" s="196"/>
      <c r="L15" s="196"/>
    </row>
    <row r="16" spans="2:18">
      <c r="B16" s="202" t="s">
        <v>134</v>
      </c>
      <c r="C16" s="200" t="s">
        <v>143</v>
      </c>
      <c r="D16" s="195"/>
      <c r="E16" s="195"/>
      <c r="F16" s="195"/>
      <c r="G16" s="195"/>
      <c r="H16" s="195"/>
      <c r="I16" s="195"/>
      <c r="J16" s="195"/>
      <c r="K16" s="195"/>
      <c r="L16" s="195"/>
      <c r="M16" s="1"/>
      <c r="N16" s="1"/>
      <c r="O16" s="1"/>
      <c r="P16" s="1"/>
      <c r="Q16" s="1"/>
    </row>
    <row r="17" spans="2:12">
      <c r="B17" s="203"/>
      <c r="C17" s="196"/>
      <c r="D17" s="196"/>
      <c r="E17" s="196"/>
      <c r="F17" s="196"/>
      <c r="G17" s="196"/>
      <c r="H17" s="196"/>
      <c r="I17" s="196"/>
      <c r="J17" s="196"/>
      <c r="K17" s="196"/>
      <c r="L17" s="196"/>
    </row>
    <row r="18" spans="2:12">
      <c r="B18" s="202" t="s">
        <v>135</v>
      </c>
      <c r="C18" s="198" t="s">
        <v>107</v>
      </c>
      <c r="D18" s="196"/>
      <c r="E18" s="196"/>
      <c r="F18" s="196"/>
      <c r="G18" s="196"/>
      <c r="H18" s="196"/>
      <c r="I18" s="196"/>
      <c r="J18" s="196"/>
      <c r="K18" s="196"/>
      <c r="L18" s="196"/>
    </row>
    <row r="19" spans="2:12">
      <c r="B19" s="203"/>
      <c r="C19" s="196"/>
      <c r="D19" s="196"/>
      <c r="E19" s="196"/>
      <c r="F19" s="196"/>
      <c r="G19" s="196"/>
      <c r="H19" s="196"/>
      <c r="I19" s="196"/>
      <c r="J19" s="196"/>
      <c r="K19" s="196"/>
      <c r="L19" s="196"/>
    </row>
    <row r="20" spans="2:12">
      <c r="B20" s="204" t="s">
        <v>136</v>
      </c>
      <c r="C20" s="196" t="s">
        <v>144</v>
      </c>
      <c r="D20" s="196"/>
      <c r="E20" s="196"/>
      <c r="F20" s="196"/>
      <c r="G20" s="196"/>
      <c r="H20" s="196"/>
      <c r="I20" s="196"/>
      <c r="J20" s="196"/>
      <c r="K20" s="196"/>
      <c r="L20" s="196"/>
    </row>
    <row r="21" spans="2:12">
      <c r="B21" s="203"/>
      <c r="C21" s="196"/>
      <c r="D21" s="196"/>
      <c r="E21" s="196"/>
      <c r="F21" s="196"/>
      <c r="G21" s="196"/>
      <c r="H21" s="196"/>
      <c r="I21" s="196"/>
      <c r="J21" s="196"/>
      <c r="K21" s="196"/>
      <c r="L21" s="196"/>
    </row>
    <row r="22" spans="2:12">
      <c r="B22" s="204" t="s">
        <v>137</v>
      </c>
      <c r="C22" s="198" t="s">
        <v>108</v>
      </c>
      <c r="D22" s="196"/>
      <c r="E22" s="196"/>
      <c r="F22" s="196"/>
      <c r="G22" s="196"/>
      <c r="H22" s="196"/>
      <c r="I22" s="196"/>
      <c r="J22" s="196"/>
      <c r="K22" s="196"/>
      <c r="L22" s="196"/>
    </row>
    <row r="23" spans="2:12">
      <c r="B23" s="203"/>
      <c r="C23" s="196"/>
      <c r="D23" s="196"/>
      <c r="E23" s="196"/>
      <c r="F23" s="196"/>
      <c r="G23" s="196"/>
      <c r="H23" s="196"/>
      <c r="I23" s="196"/>
      <c r="J23" s="196"/>
      <c r="K23" s="196"/>
      <c r="L23" s="196"/>
    </row>
    <row r="24" spans="2:12">
      <c r="B24" s="204" t="s">
        <v>138</v>
      </c>
      <c r="C24" s="198" t="s">
        <v>109</v>
      </c>
      <c r="D24" s="196"/>
      <c r="E24" s="196"/>
      <c r="F24" s="196"/>
      <c r="G24" s="196"/>
      <c r="H24" s="196"/>
      <c r="I24" s="196"/>
      <c r="J24" s="196"/>
      <c r="K24" s="196"/>
      <c r="L24" s="196"/>
    </row>
    <row r="25" spans="2:12"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</row>
    <row r="26" spans="2:12">
      <c r="B26" s="201" t="s">
        <v>41</v>
      </c>
      <c r="C26" s="196"/>
      <c r="D26" s="196"/>
      <c r="E26" s="196"/>
      <c r="F26" s="196"/>
      <c r="G26" s="196"/>
      <c r="H26" s="196"/>
      <c r="I26" s="196"/>
      <c r="J26" s="196"/>
      <c r="K26" s="196"/>
      <c r="L26" s="196"/>
    </row>
    <row r="27" spans="2:12">
      <c r="B27" s="201" t="s">
        <v>149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</row>
    <row r="28" spans="2:12"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2:12"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</row>
    <row r="30" spans="2:12" ht="14.25">
      <c r="B30" s="205"/>
      <c r="C30" s="205"/>
      <c r="D30" s="196"/>
      <c r="E30" s="196"/>
      <c r="F30" s="196"/>
      <c r="G30" s="196"/>
      <c r="H30" s="196"/>
      <c r="I30" s="196"/>
      <c r="J30" s="196"/>
      <c r="K30" s="196"/>
      <c r="L30" s="196"/>
    </row>
  </sheetData>
  <mergeCells count="2">
    <mergeCell ref="B30:C30"/>
    <mergeCell ref="B8:L8"/>
  </mergeCells>
  <hyperlinks>
    <hyperlink ref="B10" location="'R_PTW 2023vs2022'!A1" display="R_PTW 2023vs2022" xr:uid="{C5880B31-FEDA-404F-A7E2-15DECCAC537C}"/>
    <hyperlink ref="B12" location="'R_PTW NEW 2023vs2022'!A1" display="R_PTW NEW 2023vs2022" xr:uid="{B3262C3D-F75B-4496-9DEB-7EB013A317D5}"/>
    <hyperlink ref="B14" location="'R_MC NEW 2023vs2022'!A1" display="R_MC NEW 2023vs2022" xr:uid="{BED6983B-C683-473E-97ED-02D90053DE17}"/>
    <hyperlink ref="B16" location="'R_MC 2023 rankings'!A1" display="R_MC 2023 rankings" xr:uid="{4A59A9BE-F286-467E-BBE3-8A3389736CDC}"/>
    <hyperlink ref="B18" location="'R_MP NEW 2023vs2022'!A1" display="R_MP NEW 2023vs2022" xr:uid="{50B8AD66-EB28-4B94-91A8-1F57DC2CB986}"/>
    <hyperlink ref="B20" location="'R_MP_2023 ranking'!A1" display="R_MP_2023 ranking" xr:uid="{21B31F5A-EF41-4A47-8874-A83F1EE9D26E}"/>
    <hyperlink ref="B22" location="'R_PTW USED 2023vs2022'!A1" display="R_PTW USED 2023vs2022" xr:uid="{571D59F1-D10A-4987-8873-49E5B78AA0FD}"/>
    <hyperlink ref="B24" location="'R_MC&amp;MP structure 2023'!A1" display="R_MC&amp;MP structure 2023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6"/>
  <sheetViews>
    <sheetView showGridLines="0" zoomScale="80" zoomScaleNormal="80" workbookViewId="0">
      <selection activeCell="K11" sqref="K11"/>
    </sheetView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7" t="s">
        <v>110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2:18" ht="15.75" customHeight="1">
      <c r="B2" s="10" t="s">
        <v>39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5">
        <v>4472</v>
      </c>
      <c r="D3" s="15">
        <v>5377</v>
      </c>
      <c r="E3" s="15">
        <v>9748</v>
      </c>
      <c r="F3" s="15">
        <v>10812</v>
      </c>
      <c r="G3" s="15">
        <v>11585</v>
      </c>
      <c r="H3" s="15">
        <v>11005</v>
      </c>
      <c r="I3" s="15"/>
      <c r="J3" s="15"/>
      <c r="K3" s="15"/>
      <c r="L3" s="15"/>
      <c r="M3" s="15"/>
      <c r="N3" s="15"/>
      <c r="O3" s="16">
        <f>SUM(C3:N3)</f>
        <v>52999</v>
      </c>
      <c r="P3" s="8">
        <f>O3/O5</f>
        <v>0.8114368827987446</v>
      </c>
    </row>
    <row r="4" spans="2:18" ht="15.75" customHeight="1">
      <c r="B4" s="14" t="s">
        <v>2</v>
      </c>
      <c r="C4" s="19">
        <v>1120</v>
      </c>
      <c r="D4" s="19">
        <v>1276</v>
      </c>
      <c r="E4" s="15">
        <v>2063</v>
      </c>
      <c r="F4" s="19">
        <v>2330</v>
      </c>
      <c r="G4" s="19">
        <v>2754</v>
      </c>
      <c r="H4" s="19">
        <v>2773</v>
      </c>
      <c r="I4" s="19"/>
      <c r="J4" s="19"/>
      <c r="K4" s="19"/>
      <c r="L4" s="19"/>
      <c r="M4" s="19"/>
      <c r="N4" s="19"/>
      <c r="O4" s="16">
        <f>SUM(C4:N4)</f>
        <v>12316</v>
      </c>
      <c r="P4" s="8">
        <f>O4/O5</f>
        <v>0.18856311720125546</v>
      </c>
    </row>
    <row r="5" spans="2:18">
      <c r="B5" s="21" t="s">
        <v>111</v>
      </c>
      <c r="C5" s="22">
        <f>SUM(C3:C4)</f>
        <v>5592</v>
      </c>
      <c r="D5" s="22">
        <f>SUM(D3:D4)</f>
        <v>6653</v>
      </c>
      <c r="E5" s="22">
        <f>SUM(E3:E4)</f>
        <v>11811</v>
      </c>
      <c r="F5" s="22">
        <v>13142</v>
      </c>
      <c r="G5" s="22">
        <v>14339</v>
      </c>
      <c r="H5" s="22">
        <v>13778</v>
      </c>
      <c r="I5" s="22"/>
      <c r="J5" s="22"/>
      <c r="K5" s="22"/>
      <c r="L5" s="22"/>
      <c r="M5" s="22"/>
      <c r="N5" s="22"/>
      <c r="O5" s="23">
        <f>SUM(C5:N5)</f>
        <v>65315</v>
      </c>
      <c r="P5" s="8">
        <v>1</v>
      </c>
    </row>
    <row r="6" spans="2:18" ht="15.75" customHeight="1">
      <c r="B6" s="25" t="s">
        <v>112</v>
      </c>
      <c r="C6" s="26">
        <f>C5/N46-1</f>
        <v>0.31483658593933694</v>
      </c>
      <c r="D6" s="26">
        <f>D5/C5-1</f>
        <v>0.18973533619456373</v>
      </c>
      <c r="E6" s="26">
        <f>E5/D5-1</f>
        <v>0.77528934315346465</v>
      </c>
      <c r="F6" s="26">
        <v>0.11269155871645076</v>
      </c>
      <c r="G6" s="26">
        <v>9.108202708872315E-2</v>
      </c>
      <c r="H6" s="26">
        <v>-3.9124067229235004E-2</v>
      </c>
      <c r="I6" s="26"/>
      <c r="J6" s="26"/>
      <c r="K6" s="26"/>
      <c r="L6" s="26"/>
      <c r="M6" s="26"/>
      <c r="N6" s="26"/>
      <c r="O6" s="27"/>
    </row>
    <row r="7" spans="2:18" ht="15.75" customHeight="1">
      <c r="B7" s="28" t="s">
        <v>113</v>
      </c>
      <c r="C7" s="29">
        <f>C5/C46-1</f>
        <v>0.22712310730743912</v>
      </c>
      <c r="D7" s="29">
        <f>D5/D46-1</f>
        <v>6.9270331083252978E-2</v>
      </c>
      <c r="E7" s="29">
        <f>E5/E46-1</f>
        <v>3.9952397143827589E-3</v>
      </c>
      <c r="F7" s="29">
        <v>9.1075134910751254E-2</v>
      </c>
      <c r="G7" s="29">
        <v>4.8555758683729522E-2</v>
      </c>
      <c r="H7" s="29">
        <v>3.9535234646144612E-2</v>
      </c>
      <c r="I7" s="29"/>
      <c r="J7" s="29"/>
      <c r="K7" s="29"/>
      <c r="L7" s="29"/>
      <c r="M7" s="29"/>
      <c r="N7" s="29"/>
      <c r="O7" s="30">
        <f ca="1">+O5/G13-1</f>
        <v>6.1739031487231255E-2</v>
      </c>
    </row>
    <row r="8" spans="2:18">
      <c r="B8" s="31"/>
      <c r="C8" s="32"/>
      <c r="D8" s="31"/>
      <c r="E8" s="31"/>
      <c r="F8" s="31"/>
      <c r="O8" s="3"/>
    </row>
    <row r="9" spans="2:18" ht="26.25" customHeight="1">
      <c r="B9" s="209" t="s">
        <v>5</v>
      </c>
      <c r="C9" s="210" t="s">
        <v>151</v>
      </c>
      <c r="D9" s="210"/>
      <c r="E9" s="211" t="s">
        <v>31</v>
      </c>
      <c r="F9" s="212" t="s">
        <v>152</v>
      </c>
      <c r="G9" s="212"/>
      <c r="H9" s="211" t="s">
        <v>31</v>
      </c>
      <c r="O9" s="3"/>
    </row>
    <row r="10" spans="2:18" ht="26.25" customHeight="1">
      <c r="B10" s="209"/>
      <c r="C10" s="33">
        <v>2023</v>
      </c>
      <c r="D10" s="33">
        <v>2022</v>
      </c>
      <c r="E10" s="211"/>
      <c r="F10" s="33">
        <v>2023</v>
      </c>
      <c r="G10" s="33">
        <v>2022</v>
      </c>
      <c r="H10" s="211"/>
      <c r="I10" s="4"/>
      <c r="O10" s="3"/>
    </row>
    <row r="11" spans="2:18" ht="18.75" customHeight="1">
      <c r="B11" s="34" t="s">
        <v>22</v>
      </c>
      <c r="C11" s="35">
        <f ca="1">OFFSET(B3,,COUNTA(C3:N3),,)</f>
        <v>11005</v>
      </c>
      <c r="D11" s="35">
        <f ca="1">OFFSET(B44,,COUNTA(C3:N3),,)</f>
        <v>10312</v>
      </c>
      <c r="E11" s="36">
        <f ca="1">+C11/D11-1</f>
        <v>6.7203258339798344E-2</v>
      </c>
      <c r="F11" s="35">
        <f>O3</f>
        <v>52999</v>
      </c>
      <c r="G11" s="17">
        <f ca="1">SUM(OFFSET(C44,,,,COUNTA(C3:N3)))</f>
        <v>49153</v>
      </c>
      <c r="H11" s="36">
        <f ca="1">+F11/G11-1</f>
        <v>7.8245478404166624E-2</v>
      </c>
      <c r="I11" s="4"/>
      <c r="O11" s="3"/>
    </row>
    <row r="12" spans="2:18" ht="18.75" customHeight="1">
      <c r="B12" s="37" t="s">
        <v>23</v>
      </c>
      <c r="C12" s="38">
        <f ca="1">OFFSET(B4,,COUNTA(C4:N4),,)</f>
        <v>2773</v>
      </c>
      <c r="D12" s="38">
        <f ca="1">OFFSET(B45,,COUNTA(C4:N4),,)</f>
        <v>2942</v>
      </c>
      <c r="E12" s="39">
        <f ca="1">+C12/D12-1</f>
        <v>-5.7443915703602966E-2</v>
      </c>
      <c r="F12" s="38">
        <f>O4</f>
        <v>12316</v>
      </c>
      <c r="G12" s="40">
        <f ca="1">SUM(OFFSET(C45,,,,COUNTA(C4:N4)))</f>
        <v>12364</v>
      </c>
      <c r="H12" s="39">
        <f ca="1">+F12/G12-1</f>
        <v>-3.8822387576835649E-3</v>
      </c>
      <c r="O12" s="3"/>
      <c r="R12" s="9"/>
    </row>
    <row r="13" spans="2:18" ht="19.5" customHeight="1">
      <c r="B13" s="41" t="s">
        <v>4</v>
      </c>
      <c r="C13" s="41">
        <f ca="1">SUM(C11:C12)</f>
        <v>13778</v>
      </c>
      <c r="D13" s="41">
        <f ca="1">SUM(D11:D12)</f>
        <v>13254</v>
      </c>
      <c r="E13" s="42">
        <f ca="1">+C13/D13-1</f>
        <v>3.9535234646144612E-2</v>
      </c>
      <c r="F13" s="41">
        <f>SUM(F11:F12)</f>
        <v>65315</v>
      </c>
      <c r="G13" s="41">
        <f ca="1">SUM(G11:G12)</f>
        <v>61517</v>
      </c>
      <c r="H13" s="42">
        <f ca="1">+F13/G13-1</f>
        <v>6.1739031487231255E-2</v>
      </c>
      <c r="O13" s="3"/>
    </row>
    <row r="14" spans="2:18">
      <c r="B14" s="43"/>
      <c r="C14" s="32"/>
      <c r="D14" s="43"/>
      <c r="E14" s="43"/>
      <c r="F14" s="43"/>
      <c r="O14" s="3"/>
    </row>
    <row r="15" spans="2:18">
      <c r="B15" s="43"/>
      <c r="C15" s="32"/>
      <c r="D15" s="43"/>
      <c r="E15" s="43"/>
      <c r="F15" s="43"/>
      <c r="O15" s="3"/>
    </row>
    <row r="16" spans="2:18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207" t="s">
        <v>150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</row>
    <row r="43" spans="2:15">
      <c r="B43" s="10" t="s">
        <v>39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5">
        <v>3711</v>
      </c>
      <c r="D44" s="15">
        <v>5086</v>
      </c>
      <c r="E44" s="15">
        <v>9524</v>
      </c>
      <c r="F44" s="15">
        <v>9670</v>
      </c>
      <c r="G44" s="15">
        <v>10850</v>
      </c>
      <c r="H44" s="15">
        <v>10312</v>
      </c>
      <c r="I44" s="15">
        <v>9286</v>
      </c>
      <c r="J44" s="15">
        <v>7724</v>
      </c>
      <c r="K44" s="15">
        <v>5734</v>
      </c>
      <c r="L44" s="15">
        <v>4597</v>
      </c>
      <c r="M44" s="15">
        <v>4033</v>
      </c>
      <c r="N44" s="15">
        <v>3256</v>
      </c>
      <c r="O44" s="16">
        <f>SUM(C44:N44)</f>
        <v>83783</v>
      </c>
    </row>
    <row r="45" spans="2:15">
      <c r="B45" s="14" t="s">
        <v>2</v>
      </c>
      <c r="C45" s="19">
        <v>846</v>
      </c>
      <c r="D45" s="19">
        <v>1136</v>
      </c>
      <c r="E45" s="15">
        <v>2240</v>
      </c>
      <c r="F45" s="19">
        <v>2375</v>
      </c>
      <c r="G45" s="19">
        <v>2825</v>
      </c>
      <c r="H45" s="19">
        <v>2942</v>
      </c>
      <c r="I45" s="19">
        <v>2757</v>
      </c>
      <c r="J45" s="19">
        <v>2620</v>
      </c>
      <c r="K45" s="19">
        <v>1923</v>
      </c>
      <c r="L45" s="19">
        <v>1462</v>
      </c>
      <c r="M45" s="19">
        <v>1313</v>
      </c>
      <c r="N45" s="19">
        <v>997</v>
      </c>
      <c r="O45" s="16">
        <f>SUM(C45:N45)</f>
        <v>23436</v>
      </c>
    </row>
    <row r="46" spans="2:15">
      <c r="B46" s="21" t="s">
        <v>83</v>
      </c>
      <c r="C46" s="22">
        <f>SUM(C44:C45)</f>
        <v>4557</v>
      </c>
      <c r="D46" s="22">
        <f>SUM(D44:D45)</f>
        <v>6222</v>
      </c>
      <c r="E46" s="22">
        <f>SUM(E44:E45)</f>
        <v>11764</v>
      </c>
      <c r="F46" s="22">
        <f>SUM(F44:F45)</f>
        <v>12045</v>
      </c>
      <c r="G46" s="22">
        <f t="shared" ref="G46:N46" si="0">SUM(G44:G45)</f>
        <v>13675</v>
      </c>
      <c r="H46" s="22">
        <f t="shared" si="0"/>
        <v>13254</v>
      </c>
      <c r="I46" s="22">
        <f t="shared" si="0"/>
        <v>12043</v>
      </c>
      <c r="J46" s="22">
        <f t="shared" si="0"/>
        <v>10344</v>
      </c>
      <c r="K46" s="22">
        <f t="shared" si="0"/>
        <v>7657</v>
      </c>
      <c r="L46" s="22">
        <f t="shared" si="0"/>
        <v>6059</v>
      </c>
      <c r="M46" s="22">
        <f t="shared" si="0"/>
        <v>5346</v>
      </c>
      <c r="N46" s="22">
        <f t="shared" si="0"/>
        <v>4253</v>
      </c>
      <c r="O46" s="23">
        <f>SUM(C46:N46)</f>
        <v>107219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5" zoomScaleNormal="85" workbookViewId="0">
      <selection activeCell="K10" sqref="K10"/>
    </sheetView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7" t="s">
        <v>114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2:35" ht="15.75" customHeight="1">
      <c r="B2" s="44" t="s">
        <v>5</v>
      </c>
      <c r="C2" s="45" t="s">
        <v>6</v>
      </c>
      <c r="D2" s="45" t="s">
        <v>7</v>
      </c>
      <c r="E2" s="46" t="s">
        <v>1</v>
      </c>
      <c r="F2" s="46" t="s">
        <v>8</v>
      </c>
      <c r="G2" s="46" t="s">
        <v>9</v>
      </c>
      <c r="H2" s="46" t="s">
        <v>10</v>
      </c>
      <c r="I2" s="46" t="s">
        <v>11</v>
      </c>
      <c r="J2" s="46" t="s">
        <v>12</v>
      </c>
      <c r="K2" s="46" t="s">
        <v>13</v>
      </c>
      <c r="L2" s="46" t="s">
        <v>14</v>
      </c>
      <c r="M2" s="46" t="s">
        <v>15</v>
      </c>
      <c r="N2" s="46" t="s">
        <v>16</v>
      </c>
      <c r="O2" s="47" t="s">
        <v>4</v>
      </c>
    </row>
    <row r="3" spans="2:35" ht="15.75" customHeight="1">
      <c r="B3" s="48" t="s">
        <v>3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/>
      <c r="J3" s="49"/>
      <c r="K3" s="49"/>
      <c r="L3" s="49"/>
      <c r="M3" s="49"/>
      <c r="N3" s="49"/>
      <c r="O3" s="50">
        <f>SUM(C3:N3)</f>
        <v>16423</v>
      </c>
      <c r="P3" s="8">
        <f>O3/O5</f>
        <v>0.74511138333106486</v>
      </c>
    </row>
    <row r="4" spans="2:35" ht="15.75" customHeight="1">
      <c r="B4" s="48" t="s">
        <v>2</v>
      </c>
      <c r="C4" s="51">
        <v>440</v>
      </c>
      <c r="D4" s="51">
        <v>501</v>
      </c>
      <c r="E4" s="51">
        <v>912</v>
      </c>
      <c r="F4" s="51">
        <v>1115</v>
      </c>
      <c r="G4" s="51">
        <v>1291</v>
      </c>
      <c r="H4" s="51">
        <v>1359</v>
      </c>
      <c r="I4" s="51"/>
      <c r="J4" s="51"/>
      <c r="K4" s="51"/>
      <c r="L4" s="51"/>
      <c r="M4" s="51"/>
      <c r="N4" s="51"/>
      <c r="O4" s="50">
        <f>SUM(C4:N4)</f>
        <v>5618</v>
      </c>
      <c r="P4" s="8">
        <f>O4/O5</f>
        <v>0.25488861666893514</v>
      </c>
    </row>
    <row r="5" spans="2:35">
      <c r="B5" s="52" t="s">
        <v>111</v>
      </c>
      <c r="C5" s="53">
        <f>SUM(C3:C4)</f>
        <v>1566</v>
      </c>
      <c r="D5" s="53">
        <f>SUM(D3:D4)</f>
        <v>2025</v>
      </c>
      <c r="E5" s="53">
        <f>SUM(E3:E4)</f>
        <v>4046</v>
      </c>
      <c r="F5" s="53">
        <v>4692</v>
      </c>
      <c r="G5" s="53">
        <v>4911</v>
      </c>
      <c r="H5" s="53">
        <v>4801</v>
      </c>
      <c r="I5" s="53"/>
      <c r="J5" s="53"/>
      <c r="K5" s="53"/>
      <c r="L5" s="53"/>
      <c r="M5" s="53"/>
      <c r="N5" s="53"/>
      <c r="O5" s="54">
        <f>SUM(C5:N5)</f>
        <v>22041</v>
      </c>
      <c r="P5" s="8">
        <v>1</v>
      </c>
    </row>
    <row r="6" spans="2:35" ht="15.75" customHeight="1">
      <c r="B6" s="55" t="s">
        <v>112</v>
      </c>
      <c r="C6" s="56">
        <f>C5/N46-1</f>
        <v>0.25985518905872884</v>
      </c>
      <c r="D6" s="56">
        <f>D5/C5-1</f>
        <v>0.2931034482758621</v>
      </c>
      <c r="E6" s="56">
        <f>E5/D5-1</f>
        <v>0.99802469135802463</v>
      </c>
      <c r="F6" s="56">
        <v>0.15966386554621859</v>
      </c>
      <c r="G6" s="56">
        <v>4.6675191815856776E-2</v>
      </c>
      <c r="H6" s="56">
        <v>-2.2398696803095142E-2</v>
      </c>
      <c r="I6" s="56"/>
      <c r="J6" s="56"/>
      <c r="K6" s="56"/>
      <c r="L6" s="56"/>
      <c r="M6" s="56"/>
      <c r="N6" s="56"/>
      <c r="O6" s="57"/>
    </row>
    <row r="7" spans="2:35" ht="15.75" customHeight="1">
      <c r="B7" s="58" t="s">
        <v>113</v>
      </c>
      <c r="C7" s="59">
        <f>C5/C46-1</f>
        <v>0.29314616019818329</v>
      </c>
      <c r="D7" s="59">
        <f>D5/D46-1</f>
        <v>0.14277652370203153</v>
      </c>
      <c r="E7" s="59">
        <f>E5/E46-1</f>
        <v>4.5748255363142976E-2</v>
      </c>
      <c r="F7" s="59">
        <v>0.14943655071043604</v>
      </c>
      <c r="G7" s="59">
        <v>6.1462814996926518E-3</v>
      </c>
      <c r="H7" s="59">
        <v>9.886411442995291E-3</v>
      </c>
      <c r="I7" s="59"/>
      <c r="J7" s="59"/>
      <c r="K7" s="59"/>
      <c r="L7" s="59"/>
      <c r="M7" s="59"/>
      <c r="N7" s="59"/>
      <c r="O7" s="60">
        <f ca="1">+O5/G13-1</f>
        <v>7.1564004083815469E-2</v>
      </c>
    </row>
    <row r="8" spans="2:35">
      <c r="B8" s="43"/>
      <c r="C8" s="32"/>
      <c r="D8" s="43"/>
      <c r="E8" s="43"/>
      <c r="F8" s="43"/>
      <c r="O8" s="3"/>
    </row>
    <row r="9" spans="2:35" ht="24.75" customHeight="1">
      <c r="B9" s="209" t="s">
        <v>5</v>
      </c>
      <c r="C9" s="213" t="str">
        <f>'R_PTW 2023vs2022'!C9:D9</f>
        <v>JUNE</v>
      </c>
      <c r="D9" s="213"/>
      <c r="E9" s="214" t="s">
        <v>31</v>
      </c>
      <c r="F9" s="215" t="str">
        <f>'R_PTW 2023vs2022'!F9:G9</f>
        <v>JANUARY-JUNE</v>
      </c>
      <c r="G9" s="213"/>
      <c r="H9" s="214" t="s">
        <v>31</v>
      </c>
      <c r="O9" s="3"/>
    </row>
    <row r="10" spans="2:35" ht="26.25" customHeight="1">
      <c r="B10" s="209"/>
      <c r="C10" s="33">
        <f>'R_PTW 2023vs2022'!C10</f>
        <v>2023</v>
      </c>
      <c r="D10" s="33">
        <f>'R_PTW 2023vs2022'!D10</f>
        <v>2022</v>
      </c>
      <c r="E10" s="214"/>
      <c r="F10" s="33">
        <f>'R_PTW 2023vs2022'!F10</f>
        <v>2023</v>
      </c>
      <c r="G10" s="33">
        <f>'R_PTW 2023vs2022'!G10</f>
        <v>2022</v>
      </c>
      <c r="H10" s="214"/>
      <c r="I10" s="4"/>
      <c r="O10" s="3"/>
    </row>
    <row r="11" spans="2:35" ht="19.5" customHeight="1">
      <c r="B11" s="17" t="s">
        <v>22</v>
      </c>
      <c r="C11" s="35">
        <f ca="1">OFFSET(B3,,COUNTA(C3:N3),,)</f>
        <v>3442</v>
      </c>
      <c r="D11" s="35">
        <f ca="1">OFFSET(B44,,COUNTA(C3:N3),,)</f>
        <v>3241</v>
      </c>
      <c r="E11" s="36">
        <f ca="1">+C11/D11-1</f>
        <v>6.201789571120031E-2</v>
      </c>
      <c r="F11" s="35">
        <f>O3</f>
        <v>16423</v>
      </c>
      <c r="G11" s="17">
        <f ca="1">SUM(OFFSET(C44,,,,COUNTA(C3:N3)))</f>
        <v>14488</v>
      </c>
      <c r="H11" s="36">
        <f ca="1">+F11/G11-1</f>
        <v>0.13355880728879077</v>
      </c>
      <c r="I11" s="4"/>
      <c r="O11" s="3"/>
      <c r="AI11" s="8"/>
    </row>
    <row r="12" spans="2:35" ht="19.5" customHeight="1">
      <c r="B12" s="20" t="s">
        <v>23</v>
      </c>
      <c r="C12" s="63">
        <f ca="1">OFFSET(B4,,COUNTA(C4:N4),,)</f>
        <v>1359</v>
      </c>
      <c r="D12" s="63">
        <f ca="1">OFFSET(B45,,COUNTA(C4:N4),,)</f>
        <v>1513</v>
      </c>
      <c r="E12" s="64">
        <f ca="1">+C12/D12-1</f>
        <v>-0.10178453403833443</v>
      </c>
      <c r="F12" s="63">
        <f>O4</f>
        <v>5618</v>
      </c>
      <c r="G12" s="20">
        <f ca="1">SUM(OFFSET(C45,,,,COUNTA(C4:N4)))</f>
        <v>6081</v>
      </c>
      <c r="H12" s="64">
        <f ca="1">+F12/G12-1</f>
        <v>-7.613879296168391E-2</v>
      </c>
      <c r="O12" s="3"/>
      <c r="R12" s="9"/>
      <c r="AI12" s="8"/>
    </row>
    <row r="13" spans="2:35" ht="19.5" customHeight="1">
      <c r="B13" s="65" t="s">
        <v>4</v>
      </c>
      <c r="C13" s="65">
        <f ca="1">SUM(C11:C12)</f>
        <v>4801</v>
      </c>
      <c r="D13" s="65">
        <f ca="1">SUM(D11:D12)</f>
        <v>4754</v>
      </c>
      <c r="E13" s="66">
        <f ca="1">+C13/D13-1</f>
        <v>9.886411442995291E-3</v>
      </c>
      <c r="F13" s="65">
        <f>SUM(F11:F12)</f>
        <v>22041</v>
      </c>
      <c r="G13" s="65">
        <f ca="1">SUM(G11:G12)</f>
        <v>20569</v>
      </c>
      <c r="H13" s="66">
        <f ca="1">+F13/G13-1</f>
        <v>7.1564004083815469E-2</v>
      </c>
      <c r="J13" s="67"/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207" t="s">
        <v>84</v>
      </c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</row>
    <row r="43" spans="2:15">
      <c r="B43" s="44" t="s">
        <v>5</v>
      </c>
      <c r="C43" s="45" t="s">
        <v>6</v>
      </c>
      <c r="D43" s="45" t="s">
        <v>7</v>
      </c>
      <c r="E43" s="46" t="s">
        <v>1</v>
      </c>
      <c r="F43" s="46" t="s">
        <v>8</v>
      </c>
      <c r="G43" s="46" t="s">
        <v>9</v>
      </c>
      <c r="H43" s="46" t="s">
        <v>10</v>
      </c>
      <c r="I43" s="46" t="s">
        <v>11</v>
      </c>
      <c r="J43" s="46" t="s">
        <v>12</v>
      </c>
      <c r="K43" s="46" t="s">
        <v>13</v>
      </c>
      <c r="L43" s="46" t="s">
        <v>14</v>
      </c>
      <c r="M43" s="46" t="s">
        <v>15</v>
      </c>
      <c r="N43" s="46" t="s">
        <v>16</v>
      </c>
      <c r="O43" s="47" t="s">
        <v>4</v>
      </c>
    </row>
    <row r="44" spans="2:15">
      <c r="B44" s="48" t="s">
        <v>3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f>SUM(C44:N44)</f>
        <v>23910</v>
      </c>
    </row>
    <row r="45" spans="2:15">
      <c r="B45" s="48" t="s">
        <v>2</v>
      </c>
      <c r="C45" s="51">
        <v>355</v>
      </c>
      <c r="D45" s="51">
        <v>496</v>
      </c>
      <c r="E45" s="51">
        <v>1041</v>
      </c>
      <c r="F45" s="51">
        <v>1207</v>
      </c>
      <c r="G45" s="51">
        <v>1469</v>
      </c>
      <c r="H45" s="51">
        <v>1513</v>
      </c>
      <c r="I45" s="51">
        <v>1390</v>
      </c>
      <c r="J45" s="51">
        <v>1276</v>
      </c>
      <c r="K45" s="51">
        <v>965</v>
      </c>
      <c r="L45" s="51">
        <v>697</v>
      </c>
      <c r="M45" s="51">
        <v>562</v>
      </c>
      <c r="N45" s="51">
        <v>443</v>
      </c>
      <c r="O45" s="50">
        <f>SUM(C45:N45)</f>
        <v>11414</v>
      </c>
    </row>
    <row r="46" spans="2:15">
      <c r="B46" s="52" t="s">
        <v>83</v>
      </c>
      <c r="C46" s="53">
        <f>SUM(C44:C45)</f>
        <v>1211</v>
      </c>
      <c r="D46" s="53">
        <f>SUM(D44:D45)</f>
        <v>1772</v>
      </c>
      <c r="E46" s="53">
        <f>SUM(E44:E45)</f>
        <v>3869</v>
      </c>
      <c r="F46" s="53">
        <f>SUM(F44:F45)</f>
        <v>4082</v>
      </c>
      <c r="G46" s="53">
        <f t="shared" ref="G46:N46" si="0">SUM(G44:G45)</f>
        <v>4881</v>
      </c>
      <c r="H46" s="53">
        <f t="shared" si="0"/>
        <v>4754</v>
      </c>
      <c r="I46" s="53">
        <f t="shared" si="0"/>
        <v>4105</v>
      </c>
      <c r="J46" s="53">
        <f t="shared" si="0"/>
        <v>3602</v>
      </c>
      <c r="K46" s="53">
        <f t="shared" si="0"/>
        <v>2434</v>
      </c>
      <c r="L46" s="53">
        <f t="shared" si="0"/>
        <v>1873</v>
      </c>
      <c r="M46" s="53">
        <f t="shared" si="0"/>
        <v>1498</v>
      </c>
      <c r="N46" s="53">
        <f t="shared" si="0"/>
        <v>1243</v>
      </c>
      <c r="O46" s="54">
        <f>SUM(C46:N46)</f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1"/>
  <sheetViews>
    <sheetView showGridLines="0" zoomScale="90" zoomScaleNormal="90" workbookViewId="0">
      <selection activeCell="G10" sqref="G10:H10"/>
    </sheetView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16" t="s">
        <v>116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"/>
    </row>
    <row r="3" spans="2:19">
      <c r="B3" s="24" t="s">
        <v>34</v>
      </c>
      <c r="C3" s="71" t="s">
        <v>6</v>
      </c>
      <c r="D3" s="71" t="s">
        <v>7</v>
      </c>
      <c r="E3" s="24" t="s">
        <v>1</v>
      </c>
      <c r="F3" s="24" t="s">
        <v>8</v>
      </c>
      <c r="G3" s="24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15</v>
      </c>
      <c r="N3" s="24" t="s">
        <v>16</v>
      </c>
      <c r="O3" s="24" t="s">
        <v>4</v>
      </c>
      <c r="P3" s="72"/>
    </row>
    <row r="4" spans="2:19" hidden="1">
      <c r="B4" s="73">
        <v>2006</v>
      </c>
      <c r="C4" s="73">
        <v>93</v>
      </c>
      <c r="D4" s="73">
        <v>133</v>
      </c>
      <c r="E4" s="73">
        <v>393</v>
      </c>
      <c r="F4" s="73">
        <v>804</v>
      </c>
      <c r="G4" s="73">
        <v>787</v>
      </c>
      <c r="H4" s="73">
        <v>708</v>
      </c>
      <c r="I4" s="73">
        <v>655</v>
      </c>
      <c r="J4" s="73">
        <v>503</v>
      </c>
      <c r="K4" s="73">
        <v>360</v>
      </c>
      <c r="L4" s="73">
        <v>242</v>
      </c>
      <c r="M4" s="73">
        <v>173</v>
      </c>
      <c r="N4" s="73">
        <v>264</v>
      </c>
      <c r="O4" s="73">
        <v>5115</v>
      </c>
      <c r="P4" s="72"/>
    </row>
    <row r="5" spans="2:19" s="9" customFormat="1" hidden="1">
      <c r="B5" s="74">
        <v>2007</v>
      </c>
      <c r="C5" s="74">
        <v>227</v>
      </c>
      <c r="D5" s="74">
        <v>244</v>
      </c>
      <c r="E5" s="74">
        <v>762</v>
      </c>
      <c r="F5" s="74">
        <v>1121</v>
      </c>
      <c r="G5" s="74">
        <v>1095</v>
      </c>
      <c r="H5" s="74">
        <v>910</v>
      </c>
      <c r="I5" s="74">
        <v>944</v>
      </c>
      <c r="J5" s="74">
        <v>862</v>
      </c>
      <c r="K5" s="74">
        <v>484</v>
      </c>
      <c r="L5" s="74">
        <v>386</v>
      </c>
      <c r="M5" s="74">
        <v>171</v>
      </c>
      <c r="N5" s="74">
        <v>368</v>
      </c>
      <c r="O5" s="18">
        <v>7574</v>
      </c>
      <c r="P5" s="75"/>
    </row>
    <row r="6" spans="2:19" s="9" customFormat="1">
      <c r="B6" s="79">
        <v>2020</v>
      </c>
      <c r="C6" s="79">
        <v>698</v>
      </c>
      <c r="D6" s="79">
        <v>1090</v>
      </c>
      <c r="E6" s="79">
        <v>1350</v>
      </c>
      <c r="F6" s="79">
        <v>1613</v>
      </c>
      <c r="G6" s="79">
        <v>2729</v>
      </c>
      <c r="H6" s="79">
        <v>2949</v>
      </c>
      <c r="I6" s="79">
        <v>3027</v>
      </c>
      <c r="J6" s="79">
        <v>2057</v>
      </c>
      <c r="K6" s="79">
        <v>1528</v>
      </c>
      <c r="L6" s="79">
        <v>1113</v>
      </c>
      <c r="M6" s="79">
        <v>999</v>
      </c>
      <c r="N6" s="79">
        <v>2662</v>
      </c>
      <c r="O6" s="80">
        <v>19103</v>
      </c>
      <c r="P6" s="78"/>
    </row>
    <row r="7" spans="2:19" s="9" customFormat="1">
      <c r="B7" s="76">
        <v>2021</v>
      </c>
      <c r="C7" s="76">
        <v>410</v>
      </c>
      <c r="D7" s="76">
        <v>906</v>
      </c>
      <c r="E7" s="76">
        <v>2223</v>
      </c>
      <c r="F7" s="76">
        <v>2884</v>
      </c>
      <c r="G7" s="76">
        <v>2963</v>
      </c>
      <c r="H7" s="76">
        <v>2848</v>
      </c>
      <c r="I7" s="76">
        <v>2423</v>
      </c>
      <c r="J7" s="76">
        <v>1894</v>
      </c>
      <c r="K7" s="76">
        <v>1461</v>
      </c>
      <c r="L7" s="76">
        <v>1186</v>
      </c>
      <c r="M7" s="76">
        <v>1071</v>
      </c>
      <c r="N7" s="76">
        <v>1310</v>
      </c>
      <c r="O7" s="77">
        <v>21815</v>
      </c>
      <c r="P7" s="78"/>
    </row>
    <row r="8" spans="2:19" s="9" customFormat="1">
      <c r="B8" s="79">
        <v>2022</v>
      </c>
      <c r="C8" s="79">
        <v>856</v>
      </c>
      <c r="D8" s="79">
        <v>1276</v>
      </c>
      <c r="E8" s="79">
        <v>2828</v>
      </c>
      <c r="F8" s="79">
        <v>2875</v>
      </c>
      <c r="G8" s="79">
        <v>3412</v>
      </c>
      <c r="H8" s="79">
        <v>3241</v>
      </c>
      <c r="I8" s="79">
        <v>2715</v>
      </c>
      <c r="J8" s="79">
        <v>2326</v>
      </c>
      <c r="K8" s="79">
        <v>1469</v>
      </c>
      <c r="L8" s="79">
        <v>1176</v>
      </c>
      <c r="M8" s="79">
        <v>936</v>
      </c>
      <c r="N8" s="79">
        <v>800</v>
      </c>
      <c r="O8" s="80">
        <f t="shared" ref="O8" si="0">SUM(C8:N8)</f>
        <v>23910</v>
      </c>
      <c r="P8" s="78"/>
    </row>
    <row r="9" spans="2:19">
      <c r="B9" s="81">
        <v>2023</v>
      </c>
      <c r="C9" s="81">
        <v>1126</v>
      </c>
      <c r="D9" s="81">
        <v>1524</v>
      </c>
      <c r="E9" s="81">
        <v>3134</v>
      </c>
      <c r="F9" s="81">
        <v>3577</v>
      </c>
      <c r="G9" s="81">
        <v>3620</v>
      </c>
      <c r="H9" s="81">
        <v>3442</v>
      </c>
      <c r="I9" s="81"/>
      <c r="J9" s="81"/>
      <c r="K9" s="81"/>
      <c r="L9" s="81"/>
      <c r="M9" s="81"/>
      <c r="N9" s="81"/>
      <c r="O9" s="82">
        <f t="shared" ref="O9" si="1">SUM(C9:N9)</f>
        <v>16423</v>
      </c>
      <c r="P9" s="4"/>
      <c r="S9" s="9"/>
    </row>
    <row r="10" spans="2:19">
      <c r="B10" s="79" t="s">
        <v>115</v>
      </c>
      <c r="C10" s="83">
        <f>+C9/C8-1</f>
        <v>0.31542056074766345</v>
      </c>
      <c r="D10" s="83">
        <f>+D9/D8-1</f>
        <v>0.19435736677115978</v>
      </c>
      <c r="E10" s="83">
        <f>+E9/E8-1</f>
        <v>0.10820367751060811</v>
      </c>
      <c r="F10" s="83">
        <f>+F9/F8-1</f>
        <v>0.24417391304347835</v>
      </c>
      <c r="G10" s="83">
        <f>+G9/G8-1</f>
        <v>6.0961313012895646E-2</v>
      </c>
      <c r="H10" s="83">
        <f>+H9/H8-1</f>
        <v>6.201789571120031E-2</v>
      </c>
      <c r="I10" s="83"/>
      <c r="J10" s="83"/>
      <c r="K10" s="83"/>
      <c r="L10" s="83"/>
      <c r="M10" s="83"/>
      <c r="N10" s="83"/>
      <c r="O10" s="83">
        <f ca="1">+O9/G14-1</f>
        <v>0.13355880728879077</v>
      </c>
    </row>
    <row r="11" spans="2:19">
      <c r="C11" s="84"/>
      <c r="D11" s="84"/>
      <c r="E11" s="84"/>
      <c r="F11" s="84"/>
      <c r="G11" s="84"/>
      <c r="H11" s="84"/>
      <c r="I11" s="84"/>
      <c r="J11" s="85"/>
      <c r="K11" s="85"/>
      <c r="L11" s="85"/>
      <c r="M11" s="85"/>
      <c r="N11" s="85"/>
      <c r="O11" s="84"/>
    </row>
    <row r="12" spans="2:19" ht="24" customHeight="1">
      <c r="B12" s="218" t="s">
        <v>5</v>
      </c>
      <c r="C12" s="219" t="str">
        <f>'R_PTW NEW 2023vs2022'!C9:D9</f>
        <v>JUNE</v>
      </c>
      <c r="D12" s="219"/>
      <c r="E12" s="220" t="s">
        <v>31</v>
      </c>
      <c r="F12" s="221" t="str">
        <f>'R_PTW 2023vs2022'!F9:G9</f>
        <v>JANUARY-JUNE</v>
      </c>
      <c r="G12" s="219"/>
      <c r="H12" s="220" t="s">
        <v>31</v>
      </c>
      <c r="I12" s="84"/>
      <c r="J12" s="85"/>
      <c r="K12" s="85"/>
      <c r="L12" s="85"/>
      <c r="M12" s="85"/>
      <c r="N12" s="85"/>
      <c r="O12" s="84"/>
    </row>
    <row r="13" spans="2:19" ht="21" customHeight="1">
      <c r="B13" s="218"/>
      <c r="C13" s="86">
        <f>'R_PTW NEW 2023vs2022'!C10</f>
        <v>2023</v>
      </c>
      <c r="D13" s="86">
        <f>'R_PTW NEW 2023vs2022'!D10</f>
        <v>2022</v>
      </c>
      <c r="E13" s="220"/>
      <c r="F13" s="86">
        <f>'R_PTW NEW 2023vs2022'!F10</f>
        <v>2023</v>
      </c>
      <c r="G13" s="86">
        <f>'R_PTW NEW 2023vs2022'!G10</f>
        <v>2022</v>
      </c>
      <c r="H13" s="220"/>
      <c r="I13" s="84"/>
      <c r="J13" s="85"/>
      <c r="K13" s="85"/>
      <c r="L13" s="85"/>
      <c r="M13" s="85"/>
      <c r="N13" s="85"/>
      <c r="O13" s="84"/>
    </row>
    <row r="14" spans="2:19" ht="19.5" customHeight="1">
      <c r="B14" s="87" t="s">
        <v>35</v>
      </c>
      <c r="C14" s="88">
        <f ca="1">OFFSET(B9,,COUNTA(C9:N9),,)</f>
        <v>3442</v>
      </c>
      <c r="D14" s="88">
        <f ca="1">OFFSET(B8,,COUNTA(C9:N9),,)</f>
        <v>3241</v>
      </c>
      <c r="E14" s="89">
        <f ca="1">+C14/D14-1</f>
        <v>6.201789571120031E-2</v>
      </c>
      <c r="F14" s="88">
        <f>+O9</f>
        <v>16423</v>
      </c>
      <c r="G14" s="87">
        <f ca="1">SUM(OFFSET(C8,,,,COUNTA(C9:N9)))</f>
        <v>14488</v>
      </c>
      <c r="H14" s="89">
        <f ca="1">+F14/G14-1</f>
        <v>0.13355880728879077</v>
      </c>
      <c r="I14" s="84"/>
      <c r="J14" s="85"/>
      <c r="K14" s="85"/>
      <c r="L14" s="85"/>
      <c r="M14" s="85"/>
      <c r="N14" s="85"/>
      <c r="O14" s="84"/>
    </row>
    <row r="15" spans="2:19">
      <c r="B15" s="90"/>
      <c r="C15" s="91"/>
      <c r="D15" s="90"/>
      <c r="E15" s="92"/>
      <c r="F15" s="84"/>
      <c r="G15" s="84"/>
      <c r="H15" s="84"/>
      <c r="I15" s="84"/>
      <c r="J15" s="85"/>
      <c r="K15" s="85"/>
      <c r="L15" s="85"/>
      <c r="M15" s="85"/>
      <c r="N15" s="85"/>
      <c r="O15" s="84"/>
    </row>
    <row r="40" spans="2:16">
      <c r="B40" s="2" t="s">
        <v>70</v>
      </c>
    </row>
    <row r="41" spans="2:16">
      <c r="B41" s="2"/>
    </row>
    <row r="44" spans="2:16" hidden="1"/>
    <row r="45" spans="2:16" hidden="1">
      <c r="B45" t="s">
        <v>32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8">
        <v>0.53667953667953672</v>
      </c>
      <c r="D46" s="8">
        <v>0.57240204429301533</v>
      </c>
      <c r="E46" s="8">
        <v>0.50808080808080813</v>
      </c>
      <c r="F46" s="8">
        <v>0.38286066584463624</v>
      </c>
      <c r="G46" s="8">
        <v>0.53184281842818426</v>
      </c>
      <c r="H46" s="8">
        <v>0.39175257731958762</v>
      </c>
      <c r="I46" s="8">
        <v>0.33357771260997066</v>
      </c>
      <c r="J46" s="8">
        <v>0.40526315789473683</v>
      </c>
      <c r="K46" s="8">
        <v>0.44</v>
      </c>
      <c r="L46" s="8">
        <v>0.61350844277673544</v>
      </c>
      <c r="M46" s="8">
        <v>0.81818181818181823</v>
      </c>
      <c r="N46" s="8">
        <v>1.1981981981981982</v>
      </c>
      <c r="O46" s="8">
        <v>0.48017950635751683</v>
      </c>
    </row>
    <row r="47" spans="2:16" hidden="1">
      <c r="B47" t="s">
        <v>33</v>
      </c>
      <c r="C47" s="93">
        <v>316</v>
      </c>
      <c r="D47" s="94">
        <v>531</v>
      </c>
      <c r="E47" s="94">
        <v>826</v>
      </c>
      <c r="F47" s="94">
        <v>728</v>
      </c>
      <c r="G47" s="94">
        <v>677</v>
      </c>
      <c r="H47" s="94">
        <v>632</v>
      </c>
      <c r="I47" s="94">
        <v>583</v>
      </c>
      <c r="J47" s="94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8">
        <v>2.1351351351351351</v>
      </c>
      <c r="D48" s="8">
        <v>2.0661478599221792</v>
      </c>
      <c r="E48" s="8">
        <v>0.7428057553956835</v>
      </c>
      <c r="F48" s="8">
        <v>0.4925575101488498</v>
      </c>
      <c r="G48" s="8">
        <v>0.55628594905505346</v>
      </c>
      <c r="H48" s="8">
        <v>0.51930977814297452</v>
      </c>
      <c r="I48" s="8">
        <v>0.52333931777378817</v>
      </c>
      <c r="J48" s="8">
        <v>0.48088779284833538</v>
      </c>
      <c r="K48" s="8">
        <v>0.73897058823529416</v>
      </c>
      <c r="L48" s="8">
        <v>0.66129032258064513</v>
      </c>
      <c r="M48" s="8">
        <v>0.8035714285714286</v>
      </c>
      <c r="N48" s="8">
        <v>1.0711111111111111</v>
      </c>
      <c r="O48" s="8">
        <v>0.6606220589923103</v>
      </c>
      <c r="P48" s="4" t="e">
        <v>#DIV/0!</v>
      </c>
    </row>
    <row r="49" spans="2:16" hidden="1">
      <c r="B49" t="s">
        <v>33</v>
      </c>
      <c r="C49" s="93">
        <v>171</v>
      </c>
      <c r="D49" s="94">
        <v>277</v>
      </c>
      <c r="E49" s="94">
        <v>688</v>
      </c>
      <c r="F49" s="94">
        <v>849</v>
      </c>
      <c r="G49" s="94"/>
      <c r="H49" s="94"/>
      <c r="I49" s="94"/>
      <c r="J49" s="94"/>
      <c r="O49">
        <v>1985</v>
      </c>
    </row>
    <row r="50" spans="2:16" hidden="1">
      <c r="C50" s="8">
        <v>0.70954356846473032</v>
      </c>
      <c r="D50" s="8">
        <v>0.9264214046822743</v>
      </c>
      <c r="E50" s="8">
        <v>0.71443406022845279</v>
      </c>
      <c r="F50" s="8">
        <v>0.57326130992572588</v>
      </c>
      <c r="G50" s="8">
        <v>0</v>
      </c>
      <c r="H50" s="8">
        <v>0</v>
      </c>
      <c r="I50" s="8" t="e">
        <v>#DIV/0!</v>
      </c>
      <c r="J50" s="8" t="e">
        <v>#DIV/0!</v>
      </c>
      <c r="K50" s="8" t="e">
        <v>#DIV/0!</v>
      </c>
      <c r="L50" s="8" t="e">
        <v>#DIV/0!</v>
      </c>
      <c r="M50" s="8" t="e">
        <v>#DIV/0!</v>
      </c>
      <c r="N50" s="8" t="e">
        <v>#DIV/0!</v>
      </c>
      <c r="O50" s="8">
        <v>0.35541629364368843</v>
      </c>
      <c r="P50" s="8"/>
    </row>
    <row r="51" spans="2:16" hidden="1"/>
  </sheetData>
  <mergeCells count="6">
    <mergeCell ref="B2:O2"/>
    <mergeCell ref="B12:B13"/>
    <mergeCell ref="C12:D12"/>
    <mergeCell ref="E12:E13"/>
    <mergeCell ref="F12:G12"/>
    <mergeCell ref="H12:H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topLeftCell="H33" zoomScale="85" zoomScaleNormal="85" workbookViewId="0">
      <selection activeCell="AD52" sqref="AD52"/>
    </sheetView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6.85546875" style="7" bestFit="1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6.85546875" style="7" bestFit="1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22" t="s">
        <v>117</v>
      </c>
      <c r="C2" s="222"/>
      <c r="D2" s="222"/>
      <c r="E2" s="222"/>
      <c r="F2" s="222"/>
      <c r="G2" s="222"/>
      <c r="H2" s="222"/>
      <c r="I2" s="95"/>
      <c r="J2" s="223" t="s">
        <v>118</v>
      </c>
      <c r="K2" s="223"/>
      <c r="L2" s="223"/>
      <c r="M2" s="223"/>
      <c r="N2" s="223"/>
      <c r="O2" s="223"/>
      <c r="P2" s="223"/>
      <c r="R2" s="223" t="s">
        <v>119</v>
      </c>
      <c r="S2" s="223"/>
      <c r="T2" s="223"/>
      <c r="U2" s="223"/>
      <c r="V2" s="223"/>
      <c r="W2" s="223"/>
      <c r="X2" s="223"/>
    </row>
    <row r="3" spans="2:24" ht="15" customHeight="1">
      <c r="B3" s="224" t="s">
        <v>51</v>
      </c>
      <c r="C3" s="225" t="s">
        <v>52</v>
      </c>
      <c r="D3" s="225" t="s">
        <v>153</v>
      </c>
      <c r="E3" s="225"/>
      <c r="F3" s="225"/>
      <c r="G3" s="225"/>
      <c r="H3" s="225"/>
      <c r="I3" s="95"/>
      <c r="J3" s="224" t="s">
        <v>53</v>
      </c>
      <c r="K3" s="225" t="s">
        <v>52</v>
      </c>
      <c r="L3" s="225" t="str">
        <f>D3</f>
        <v>January-June</v>
      </c>
      <c r="M3" s="225"/>
      <c r="N3" s="225"/>
      <c r="O3" s="225"/>
      <c r="P3" s="225"/>
      <c r="R3" s="224" t="s">
        <v>43</v>
      </c>
      <c r="S3" s="225" t="s">
        <v>52</v>
      </c>
      <c r="T3" s="225" t="str">
        <f>L3</f>
        <v>January-June</v>
      </c>
      <c r="U3" s="225"/>
      <c r="V3" s="225"/>
      <c r="W3" s="225"/>
      <c r="X3" s="225"/>
    </row>
    <row r="4" spans="2:24" ht="15" customHeight="1">
      <c r="B4" s="224"/>
      <c r="C4" s="225"/>
      <c r="D4" s="96">
        <v>2023</v>
      </c>
      <c r="E4" s="96" t="s">
        <v>54</v>
      </c>
      <c r="F4" s="96">
        <v>2022</v>
      </c>
      <c r="G4" s="96" t="s">
        <v>54</v>
      </c>
      <c r="H4" s="96" t="s">
        <v>55</v>
      </c>
      <c r="I4" s="97"/>
      <c r="J4" s="224"/>
      <c r="K4" s="225"/>
      <c r="L4" s="225">
        <v>2022</v>
      </c>
      <c r="M4" s="225">
        <v>2021</v>
      </c>
      <c r="N4" s="226" t="s">
        <v>56</v>
      </c>
      <c r="O4" s="226" t="s">
        <v>85</v>
      </c>
      <c r="P4" s="226" t="s">
        <v>77</v>
      </c>
      <c r="R4" s="224"/>
      <c r="S4" s="225"/>
      <c r="T4" s="225">
        <v>2022</v>
      </c>
      <c r="U4" s="225">
        <v>2021</v>
      </c>
      <c r="V4" s="226" t="s">
        <v>56</v>
      </c>
      <c r="W4" s="226" t="s">
        <v>85</v>
      </c>
      <c r="X4" s="226" t="s">
        <v>77</v>
      </c>
    </row>
    <row r="5" spans="2:24" ht="12.75" customHeight="1">
      <c r="B5" s="98">
        <v>1</v>
      </c>
      <c r="C5" s="99" t="s">
        <v>25</v>
      </c>
      <c r="D5" s="100">
        <v>3548</v>
      </c>
      <c r="E5" s="101">
        <v>0.21603848261584363</v>
      </c>
      <c r="F5" s="100">
        <v>2798</v>
      </c>
      <c r="G5" s="101">
        <v>0.19312534511319712</v>
      </c>
      <c r="H5" s="101">
        <v>0.26804860614724801</v>
      </c>
      <c r="J5" s="224"/>
      <c r="K5" s="225"/>
      <c r="L5" s="225"/>
      <c r="M5" s="225"/>
      <c r="N5" s="227"/>
      <c r="O5" s="227"/>
      <c r="P5" s="227"/>
      <c r="R5" s="224"/>
      <c r="S5" s="225"/>
      <c r="T5" s="225"/>
      <c r="U5" s="225"/>
      <c r="V5" s="227"/>
      <c r="W5" s="227"/>
      <c r="X5" s="227"/>
    </row>
    <row r="6" spans="2:24" ht="15">
      <c r="B6" s="103">
        <v>2</v>
      </c>
      <c r="C6" s="104" t="s">
        <v>0</v>
      </c>
      <c r="D6" s="105">
        <v>2000</v>
      </c>
      <c r="E6" s="106">
        <v>0.1217804298849175</v>
      </c>
      <c r="F6" s="105">
        <v>1522</v>
      </c>
      <c r="G6" s="106">
        <v>0.10505245720596355</v>
      </c>
      <c r="H6" s="106">
        <v>0.31406044678055189</v>
      </c>
      <c r="J6" s="107" t="s">
        <v>72</v>
      </c>
      <c r="K6" s="108" t="s">
        <v>25</v>
      </c>
      <c r="L6" s="109">
        <v>1507</v>
      </c>
      <c r="M6" s="109">
        <v>1201</v>
      </c>
      <c r="N6" s="110">
        <v>0.25478767693588678</v>
      </c>
      <c r="O6" s="111"/>
      <c r="P6" s="112"/>
      <c r="R6" s="107" t="s">
        <v>44</v>
      </c>
      <c r="S6" s="108" t="s">
        <v>25</v>
      </c>
      <c r="T6" s="109">
        <v>1600</v>
      </c>
      <c r="U6" s="109">
        <v>1157</v>
      </c>
      <c r="V6" s="110">
        <v>0.38288677614520306</v>
      </c>
      <c r="W6" s="111"/>
      <c r="X6" s="112"/>
    </row>
    <row r="7" spans="2:24" ht="15">
      <c r="B7" s="98">
        <v>3</v>
      </c>
      <c r="C7" s="99" t="s">
        <v>24</v>
      </c>
      <c r="D7" s="100">
        <v>1780</v>
      </c>
      <c r="E7" s="101">
        <v>0.10838458259757656</v>
      </c>
      <c r="F7" s="100">
        <v>1686</v>
      </c>
      <c r="G7" s="101">
        <v>0.11637217007178355</v>
      </c>
      <c r="H7" s="101">
        <v>5.5753262158956041E-2</v>
      </c>
      <c r="J7" s="107"/>
      <c r="K7" s="113" t="s">
        <v>26</v>
      </c>
      <c r="L7" s="114">
        <v>880</v>
      </c>
      <c r="M7" s="114">
        <v>1132</v>
      </c>
      <c r="N7" s="115">
        <v>-0.22261484098939932</v>
      </c>
      <c r="O7" s="116"/>
      <c r="P7" s="117"/>
      <c r="R7" s="107"/>
      <c r="S7" s="113" t="s">
        <v>24</v>
      </c>
      <c r="T7" s="114">
        <v>471</v>
      </c>
      <c r="U7" s="114">
        <v>596</v>
      </c>
      <c r="V7" s="115">
        <v>-0.20973154362416102</v>
      </c>
      <c r="W7" s="116"/>
      <c r="X7" s="117"/>
    </row>
    <row r="8" spans="2:24" ht="15">
      <c r="B8" s="103">
        <v>4</v>
      </c>
      <c r="C8" s="104" t="s">
        <v>26</v>
      </c>
      <c r="D8" s="105">
        <v>912</v>
      </c>
      <c r="E8" s="106">
        <v>5.5531876027522374E-2</v>
      </c>
      <c r="F8" s="105">
        <v>1132</v>
      </c>
      <c r="G8" s="106">
        <v>7.8133627829928221E-2</v>
      </c>
      <c r="H8" s="106">
        <v>-0.19434628975265023</v>
      </c>
      <c r="J8" s="107"/>
      <c r="K8" s="108" t="s">
        <v>24</v>
      </c>
      <c r="L8" s="109">
        <v>707</v>
      </c>
      <c r="M8" s="109">
        <v>663</v>
      </c>
      <c r="N8" s="110">
        <v>6.6365007541478116E-2</v>
      </c>
      <c r="O8" s="116"/>
      <c r="P8" s="117"/>
      <c r="R8" s="107"/>
      <c r="S8" s="108" t="s">
        <v>78</v>
      </c>
      <c r="T8" s="109">
        <v>406</v>
      </c>
      <c r="U8" s="109">
        <v>367</v>
      </c>
      <c r="V8" s="110">
        <v>0.10626702997275195</v>
      </c>
      <c r="W8" s="116"/>
      <c r="X8" s="117"/>
    </row>
    <row r="9" spans="2:24">
      <c r="B9" s="98">
        <v>5</v>
      </c>
      <c r="C9" s="99" t="s">
        <v>27</v>
      </c>
      <c r="D9" s="100">
        <v>681</v>
      </c>
      <c r="E9" s="101">
        <v>4.1466236375814404E-2</v>
      </c>
      <c r="F9" s="100">
        <v>382</v>
      </c>
      <c r="G9" s="101">
        <v>2.6366648260629486E-2</v>
      </c>
      <c r="H9" s="101">
        <v>0.7827225130890052</v>
      </c>
      <c r="J9" s="107"/>
      <c r="K9" s="118" t="s">
        <v>148</v>
      </c>
      <c r="L9" s="119">
        <v>3499</v>
      </c>
      <c r="M9" s="119">
        <v>3346</v>
      </c>
      <c r="N9" s="115">
        <v>4.5726240286909636E-2</v>
      </c>
      <c r="O9" s="120"/>
      <c r="P9" s="121"/>
      <c r="R9" s="107"/>
      <c r="S9" s="118" t="s">
        <v>148</v>
      </c>
      <c r="T9" s="119">
        <v>1330</v>
      </c>
      <c r="U9" s="119">
        <v>1363</v>
      </c>
      <c r="V9" s="115">
        <v>-2.4211298606016118E-2</v>
      </c>
      <c r="W9" s="120"/>
      <c r="X9" s="121"/>
    </row>
    <row r="10" spans="2:24">
      <c r="B10" s="103">
        <v>6</v>
      </c>
      <c r="C10" s="104" t="s">
        <v>42</v>
      </c>
      <c r="D10" s="105">
        <v>666</v>
      </c>
      <c r="E10" s="106">
        <v>4.0552883151677523E-2</v>
      </c>
      <c r="F10" s="105">
        <v>463</v>
      </c>
      <c r="G10" s="106">
        <v>3.1957482054113751E-2</v>
      </c>
      <c r="H10" s="106">
        <v>0.43844492440604754</v>
      </c>
      <c r="J10" s="122" t="s">
        <v>72</v>
      </c>
      <c r="K10" s="123"/>
      <c r="L10" s="124">
        <v>6593</v>
      </c>
      <c r="M10" s="124">
        <v>6342</v>
      </c>
      <c r="N10" s="125">
        <v>3.9577420372122418E-2</v>
      </c>
      <c r="O10" s="126">
        <v>0.40144918711563055</v>
      </c>
      <c r="P10" s="126">
        <v>0.43774157923799006</v>
      </c>
      <c r="R10" s="122" t="s">
        <v>60</v>
      </c>
      <c r="S10" s="123"/>
      <c r="T10" s="124">
        <v>3807</v>
      </c>
      <c r="U10" s="124">
        <v>3483</v>
      </c>
      <c r="V10" s="125">
        <v>9.3023255813953432E-2</v>
      </c>
      <c r="W10" s="126">
        <v>0.23180904828594046</v>
      </c>
      <c r="X10" s="126">
        <v>0.24040585311982329</v>
      </c>
    </row>
    <row r="11" spans="2:24" ht="15">
      <c r="B11" s="98">
        <v>7</v>
      </c>
      <c r="C11" s="99" t="s">
        <v>30</v>
      </c>
      <c r="D11" s="100">
        <v>656</v>
      </c>
      <c r="E11" s="101">
        <v>3.9943981002252937E-2</v>
      </c>
      <c r="F11" s="100">
        <v>499</v>
      </c>
      <c r="G11" s="101">
        <v>3.4442297073440091E-2</v>
      </c>
      <c r="H11" s="101">
        <v>0.31462925851703405</v>
      </c>
      <c r="J11" s="107" t="s">
        <v>73</v>
      </c>
      <c r="K11" s="127" t="s">
        <v>30</v>
      </c>
      <c r="L11" s="109">
        <v>38</v>
      </c>
      <c r="M11" s="109">
        <v>51</v>
      </c>
      <c r="N11" s="110">
        <v>-0.25490196078431371</v>
      </c>
      <c r="O11" s="111"/>
      <c r="P11" s="112"/>
      <c r="R11" s="107" t="s">
        <v>45</v>
      </c>
      <c r="S11" s="127" t="s">
        <v>26</v>
      </c>
      <c r="T11" s="109">
        <v>328</v>
      </c>
      <c r="U11" s="109">
        <v>485</v>
      </c>
      <c r="V11" s="110">
        <v>-0.32371134020618553</v>
      </c>
      <c r="W11" s="111"/>
      <c r="X11" s="112"/>
    </row>
    <row r="12" spans="2:24" ht="15">
      <c r="B12" s="103">
        <v>8</v>
      </c>
      <c r="C12" s="104" t="s">
        <v>82</v>
      </c>
      <c r="D12" s="105">
        <v>649</v>
      </c>
      <c r="E12" s="106">
        <v>3.9517749497655727E-2</v>
      </c>
      <c r="F12" s="105">
        <v>525</v>
      </c>
      <c r="G12" s="106">
        <v>3.6236885698509108E-2</v>
      </c>
      <c r="H12" s="106">
        <v>0.23619047619047628</v>
      </c>
      <c r="J12" s="107"/>
      <c r="K12" s="128" t="s">
        <v>67</v>
      </c>
      <c r="L12" s="114">
        <v>34</v>
      </c>
      <c r="M12" s="114">
        <v>28</v>
      </c>
      <c r="N12" s="115">
        <v>0.21428571428571419</v>
      </c>
      <c r="O12" s="116"/>
      <c r="P12" s="117"/>
      <c r="R12" s="107"/>
      <c r="S12" s="128" t="s">
        <v>25</v>
      </c>
      <c r="T12" s="114">
        <v>199</v>
      </c>
      <c r="U12" s="114">
        <v>157</v>
      </c>
      <c r="V12" s="115">
        <v>0.26751592356687892</v>
      </c>
      <c r="W12" s="116"/>
      <c r="X12" s="117"/>
    </row>
    <row r="13" spans="2:24" ht="15">
      <c r="B13" s="98">
        <v>9</v>
      </c>
      <c r="C13" s="99" t="s">
        <v>68</v>
      </c>
      <c r="D13" s="100">
        <v>575</v>
      </c>
      <c r="E13" s="101">
        <v>3.5011873591913781E-2</v>
      </c>
      <c r="F13" s="100">
        <v>480</v>
      </c>
      <c r="G13" s="101">
        <v>3.3130866924351188E-2</v>
      </c>
      <c r="H13" s="101">
        <v>0.19791666666666674</v>
      </c>
      <c r="J13" s="107"/>
      <c r="K13" s="127" t="s">
        <v>146</v>
      </c>
      <c r="L13" s="109">
        <v>15</v>
      </c>
      <c r="M13" s="109">
        <v>19</v>
      </c>
      <c r="N13" s="110">
        <v>-0.21052631578947367</v>
      </c>
      <c r="O13" s="116"/>
      <c r="P13" s="117"/>
      <c r="R13" s="107"/>
      <c r="S13" s="127" t="s">
        <v>99</v>
      </c>
      <c r="T13" s="109">
        <v>195</v>
      </c>
      <c r="U13" s="109">
        <v>197</v>
      </c>
      <c r="V13" s="110">
        <v>-1.0152284263959421E-2</v>
      </c>
      <c r="W13" s="116"/>
      <c r="X13" s="117"/>
    </row>
    <row r="14" spans="2:24">
      <c r="B14" s="103">
        <v>10</v>
      </c>
      <c r="C14" s="104" t="s">
        <v>145</v>
      </c>
      <c r="D14" s="105">
        <v>440</v>
      </c>
      <c r="E14" s="106">
        <v>2.6791694574681849E-2</v>
      </c>
      <c r="F14" s="105">
        <v>490</v>
      </c>
      <c r="G14" s="106">
        <v>3.3821093318608504E-2</v>
      </c>
      <c r="H14" s="106">
        <v>-0.10204081632653061</v>
      </c>
      <c r="J14" s="107"/>
      <c r="K14" s="118" t="s">
        <v>148</v>
      </c>
      <c r="L14" s="119">
        <v>58</v>
      </c>
      <c r="M14" s="119">
        <v>45</v>
      </c>
      <c r="N14" s="115">
        <v>0.28888888888888897</v>
      </c>
      <c r="O14" s="120"/>
      <c r="P14" s="121"/>
      <c r="R14" s="107"/>
      <c r="S14" s="118" t="s">
        <v>148</v>
      </c>
      <c r="T14" s="119">
        <v>512</v>
      </c>
      <c r="U14" s="119">
        <v>568</v>
      </c>
      <c r="V14" s="115">
        <v>-9.8591549295774628E-2</v>
      </c>
      <c r="W14" s="120"/>
      <c r="X14" s="121"/>
    </row>
    <row r="15" spans="2:24">
      <c r="B15" s="230" t="s">
        <v>58</v>
      </c>
      <c r="C15" s="230"/>
      <c r="D15" s="129">
        <v>11907</v>
      </c>
      <c r="E15" s="130">
        <v>0.72501978931985633</v>
      </c>
      <c r="F15" s="129">
        <v>9977</v>
      </c>
      <c r="G15" s="130">
        <v>0.68863887355052456</v>
      </c>
      <c r="H15" s="131">
        <v>0.19344492332364438</v>
      </c>
      <c r="J15" s="122" t="s">
        <v>73</v>
      </c>
      <c r="K15" s="123"/>
      <c r="L15" s="124">
        <v>145</v>
      </c>
      <c r="M15" s="124">
        <v>143</v>
      </c>
      <c r="N15" s="125">
        <v>1.3986013986013957E-2</v>
      </c>
      <c r="O15" s="126">
        <v>8.8290811666565175E-3</v>
      </c>
      <c r="P15" s="126">
        <v>9.8702374378796254E-3</v>
      </c>
      <c r="R15" s="122" t="s">
        <v>61</v>
      </c>
      <c r="S15" s="123"/>
      <c r="T15" s="124">
        <v>1234</v>
      </c>
      <c r="U15" s="124">
        <v>1407</v>
      </c>
      <c r="V15" s="125">
        <v>-0.12295664534470507</v>
      </c>
      <c r="W15" s="126">
        <v>7.51385252389941E-2</v>
      </c>
      <c r="X15" s="126">
        <v>9.7114853672004411E-2</v>
      </c>
    </row>
    <row r="16" spans="2:24" ht="15">
      <c r="B16" s="230" t="s">
        <v>59</v>
      </c>
      <c r="C16" s="230"/>
      <c r="D16" s="129">
        <v>4516</v>
      </c>
      <c r="E16" s="130">
        <v>0.27498021068014372</v>
      </c>
      <c r="F16" s="129">
        <v>4511</v>
      </c>
      <c r="G16" s="130">
        <v>0.31136112644947544</v>
      </c>
      <c r="H16" s="131">
        <v>1.1084016847706657E-3</v>
      </c>
      <c r="J16" s="107" t="s">
        <v>74</v>
      </c>
      <c r="K16" s="108" t="s">
        <v>25</v>
      </c>
      <c r="L16" s="109">
        <v>725</v>
      </c>
      <c r="M16" s="109">
        <v>684</v>
      </c>
      <c r="N16" s="110">
        <v>5.9941520467836185E-2</v>
      </c>
      <c r="O16" s="111"/>
      <c r="P16" s="112"/>
      <c r="R16" s="107" t="s">
        <v>46</v>
      </c>
      <c r="S16" s="127" t="s">
        <v>24</v>
      </c>
      <c r="T16" s="109">
        <v>672</v>
      </c>
      <c r="U16" s="109">
        <v>454</v>
      </c>
      <c r="V16" s="110">
        <v>0.48017621145374445</v>
      </c>
      <c r="W16" s="111"/>
      <c r="X16" s="112"/>
    </row>
    <row r="17" spans="2:24" ht="15">
      <c r="B17" s="231" t="s">
        <v>57</v>
      </c>
      <c r="C17" s="231"/>
      <c r="D17" s="132">
        <v>16423</v>
      </c>
      <c r="E17" s="133">
        <v>1</v>
      </c>
      <c r="F17" s="132">
        <v>14488</v>
      </c>
      <c r="G17" s="133">
        <v>0.99999999999999989</v>
      </c>
      <c r="H17" s="134">
        <v>0.13355880728879077</v>
      </c>
      <c r="J17" s="107"/>
      <c r="K17" s="113" t="s">
        <v>30</v>
      </c>
      <c r="L17" s="114">
        <v>292</v>
      </c>
      <c r="M17" s="114">
        <v>212</v>
      </c>
      <c r="N17" s="115">
        <v>0.37735849056603765</v>
      </c>
      <c r="O17" s="116"/>
      <c r="P17" s="117"/>
      <c r="R17" s="107"/>
      <c r="S17" s="128" t="s">
        <v>25</v>
      </c>
      <c r="T17" s="114">
        <v>636</v>
      </c>
      <c r="U17" s="114">
        <v>558</v>
      </c>
      <c r="V17" s="115">
        <v>0.13978494623655924</v>
      </c>
      <c r="W17" s="116"/>
      <c r="X17" s="117"/>
    </row>
    <row r="18" spans="2:24" ht="15">
      <c r="B18" s="232" t="s">
        <v>70</v>
      </c>
      <c r="C18" s="232"/>
      <c r="D18" s="232"/>
      <c r="E18" s="232"/>
      <c r="F18" s="232"/>
      <c r="G18" s="232"/>
      <c r="H18" s="232"/>
      <c r="J18" s="107"/>
      <c r="K18" s="108" t="s">
        <v>0</v>
      </c>
      <c r="L18" s="109">
        <v>178</v>
      </c>
      <c r="M18" s="109">
        <v>202</v>
      </c>
      <c r="N18" s="110">
        <v>-0.11881188118811881</v>
      </c>
      <c r="O18" s="116"/>
      <c r="P18" s="117"/>
      <c r="R18" s="107"/>
      <c r="S18" s="127" t="s">
        <v>42</v>
      </c>
      <c r="T18" s="109">
        <v>540</v>
      </c>
      <c r="U18" s="109">
        <v>462</v>
      </c>
      <c r="V18" s="110">
        <v>0.16883116883116878</v>
      </c>
      <c r="W18" s="116"/>
      <c r="X18" s="117"/>
    </row>
    <row r="19" spans="2:24">
      <c r="B19" s="229" t="s">
        <v>40</v>
      </c>
      <c r="C19" s="229"/>
      <c r="D19" s="229"/>
      <c r="E19" s="229"/>
      <c r="F19" s="229"/>
      <c r="G19" s="229"/>
      <c r="H19" s="229"/>
      <c r="J19" s="107"/>
      <c r="K19" s="118" t="s">
        <v>148</v>
      </c>
      <c r="L19" s="119">
        <v>976</v>
      </c>
      <c r="M19" s="119">
        <v>979</v>
      </c>
      <c r="N19" s="115">
        <v>-3.0643513789581078E-3</v>
      </c>
      <c r="O19" s="120"/>
      <c r="P19" s="121"/>
      <c r="R19" s="107"/>
      <c r="S19" s="118" t="s">
        <v>148</v>
      </c>
      <c r="T19" s="119">
        <v>2885</v>
      </c>
      <c r="U19" s="119">
        <v>2911</v>
      </c>
      <c r="V19" s="115">
        <v>-8.9316386121607305E-3</v>
      </c>
      <c r="W19" s="120"/>
      <c r="X19" s="121"/>
    </row>
    <row r="20" spans="2:24">
      <c r="B20" s="229"/>
      <c r="C20" s="229"/>
      <c r="D20" s="229"/>
      <c r="E20" s="229"/>
      <c r="F20" s="229"/>
      <c r="G20" s="229"/>
      <c r="H20" s="229"/>
      <c r="J20" s="122" t="s">
        <v>74</v>
      </c>
      <c r="K20" s="123"/>
      <c r="L20" s="124">
        <v>2171</v>
      </c>
      <c r="M20" s="124">
        <v>2077</v>
      </c>
      <c r="N20" s="125">
        <v>4.5257583052479511E-2</v>
      </c>
      <c r="O20" s="126">
        <v>0.13219265664007793</v>
      </c>
      <c r="P20" s="126">
        <v>0.1433600220872446</v>
      </c>
      <c r="R20" s="122" t="s">
        <v>62</v>
      </c>
      <c r="S20" s="122"/>
      <c r="T20" s="124">
        <v>4733</v>
      </c>
      <c r="U20" s="124">
        <v>4385</v>
      </c>
      <c r="V20" s="125">
        <v>7.9361459521094746E-2</v>
      </c>
      <c r="W20" s="126">
        <v>0.28819338732265726</v>
      </c>
      <c r="X20" s="126">
        <v>0.30266427388183326</v>
      </c>
    </row>
    <row r="21" spans="2:24" ht="12.75" customHeight="1">
      <c r="J21" s="107" t="s">
        <v>75</v>
      </c>
      <c r="K21" s="127" t="s">
        <v>24</v>
      </c>
      <c r="L21" s="109">
        <v>609</v>
      </c>
      <c r="M21" s="109">
        <v>653</v>
      </c>
      <c r="N21" s="110">
        <v>-6.738131699846861E-2</v>
      </c>
      <c r="O21" s="111"/>
      <c r="P21" s="112"/>
      <c r="R21" s="107" t="s">
        <v>80</v>
      </c>
      <c r="S21" s="127" t="s">
        <v>27</v>
      </c>
      <c r="T21" s="109">
        <v>57</v>
      </c>
      <c r="U21" s="109">
        <v>31</v>
      </c>
      <c r="V21" s="110">
        <v>0.83870967741935476</v>
      </c>
      <c r="W21" s="111"/>
      <c r="X21" s="112"/>
    </row>
    <row r="22" spans="2:24" ht="15">
      <c r="J22" s="107"/>
      <c r="K22" s="128" t="s">
        <v>25</v>
      </c>
      <c r="L22" s="114">
        <v>533</v>
      </c>
      <c r="M22" s="114">
        <v>427</v>
      </c>
      <c r="N22" s="115">
        <v>0.24824355971896961</v>
      </c>
      <c r="O22" s="116"/>
      <c r="P22" s="117"/>
      <c r="R22" s="107"/>
      <c r="S22" s="128" t="s">
        <v>29</v>
      </c>
      <c r="T22" s="114">
        <v>41</v>
      </c>
      <c r="U22" s="114">
        <v>22</v>
      </c>
      <c r="V22" s="115">
        <v>0.86363636363636354</v>
      </c>
      <c r="W22" s="116"/>
      <c r="X22" s="117"/>
    </row>
    <row r="23" spans="2:24" ht="15">
      <c r="B23" s="135"/>
      <c r="C23" s="135"/>
      <c r="D23" s="135"/>
      <c r="E23" s="135"/>
      <c r="F23" s="135"/>
      <c r="G23" s="135"/>
      <c r="H23" s="135"/>
      <c r="J23" s="107"/>
      <c r="K23" s="127" t="s">
        <v>27</v>
      </c>
      <c r="L23" s="109">
        <v>264</v>
      </c>
      <c r="M23" s="109">
        <v>188</v>
      </c>
      <c r="N23" s="110">
        <v>0.4042553191489362</v>
      </c>
      <c r="O23" s="116"/>
      <c r="P23" s="117"/>
      <c r="R23" s="107"/>
      <c r="S23" s="127" t="s">
        <v>0</v>
      </c>
      <c r="T23" s="109">
        <v>37</v>
      </c>
      <c r="U23" s="109">
        <v>15</v>
      </c>
      <c r="V23" s="110">
        <v>1.4666666666666668</v>
      </c>
      <c r="W23" s="116"/>
      <c r="X23" s="117"/>
    </row>
    <row r="24" spans="2:24">
      <c r="B24" s="135"/>
      <c r="C24" s="135"/>
      <c r="D24" s="135"/>
      <c r="E24" s="135"/>
      <c r="F24" s="135"/>
      <c r="G24" s="135"/>
      <c r="H24" s="135"/>
      <c r="J24" s="107"/>
      <c r="K24" s="118" t="s">
        <v>148</v>
      </c>
      <c r="L24" s="119">
        <v>689</v>
      </c>
      <c r="M24" s="119">
        <v>494</v>
      </c>
      <c r="N24" s="115">
        <v>0.39473684210526305</v>
      </c>
      <c r="O24" s="120"/>
      <c r="P24" s="121"/>
      <c r="R24" s="107"/>
      <c r="S24" s="118" t="s">
        <v>148</v>
      </c>
      <c r="T24" s="119">
        <v>4</v>
      </c>
      <c r="U24" s="119">
        <v>3</v>
      </c>
      <c r="V24" s="115">
        <v>0.33333333333333326</v>
      </c>
      <c r="W24" s="120"/>
      <c r="X24" s="121"/>
    </row>
    <row r="25" spans="2:24">
      <c r="B25" s="135"/>
      <c r="C25" s="135"/>
      <c r="D25" s="135"/>
      <c r="E25" s="135"/>
      <c r="F25" s="135"/>
      <c r="G25" s="135"/>
      <c r="H25" s="135"/>
      <c r="J25" s="122" t="s">
        <v>75</v>
      </c>
      <c r="K25" s="123"/>
      <c r="L25" s="124">
        <v>2095</v>
      </c>
      <c r="M25" s="124">
        <v>1762</v>
      </c>
      <c r="N25" s="125">
        <v>0.18898978433598179</v>
      </c>
      <c r="O25" s="126">
        <v>0.12756500030445109</v>
      </c>
      <c r="P25" s="126">
        <v>0.12161789066813915</v>
      </c>
      <c r="R25" s="122" t="s">
        <v>81</v>
      </c>
      <c r="S25" s="123"/>
      <c r="T25" s="124">
        <v>139</v>
      </c>
      <c r="U25" s="124">
        <v>71</v>
      </c>
      <c r="V25" s="125">
        <v>0.95774647887323949</v>
      </c>
      <c r="W25" s="126">
        <v>8.463739877001766E-3</v>
      </c>
      <c r="X25" s="126">
        <v>4.9006073992269462E-3</v>
      </c>
    </row>
    <row r="26" spans="2:24" ht="15">
      <c r="B26" s="135"/>
      <c r="C26" s="135"/>
      <c r="D26" s="135"/>
      <c r="E26" s="135"/>
      <c r="F26" s="135"/>
      <c r="G26" s="135"/>
      <c r="H26" s="135"/>
      <c r="J26" s="107" t="s">
        <v>97</v>
      </c>
      <c r="K26" s="108" t="s">
        <v>0</v>
      </c>
      <c r="L26" s="109">
        <v>563</v>
      </c>
      <c r="M26" s="109">
        <v>383</v>
      </c>
      <c r="N26" s="110">
        <v>0.46997389033942549</v>
      </c>
      <c r="O26" s="111"/>
      <c r="P26" s="112"/>
      <c r="R26" s="107" t="s">
        <v>47</v>
      </c>
      <c r="S26" s="127" t="s">
        <v>25</v>
      </c>
      <c r="T26" s="109">
        <v>151</v>
      </c>
      <c r="U26" s="109">
        <v>137</v>
      </c>
      <c r="V26" s="110">
        <v>0.10218978102189791</v>
      </c>
      <c r="W26" s="111"/>
      <c r="X26" s="112"/>
    </row>
    <row r="27" spans="2:24" ht="15">
      <c r="B27" s="135"/>
      <c r="C27" s="135"/>
      <c r="D27" s="135"/>
      <c r="E27" s="135"/>
      <c r="F27" s="135"/>
      <c r="G27" s="135"/>
      <c r="H27" s="135"/>
      <c r="J27" s="107"/>
      <c r="K27" s="113" t="s">
        <v>24</v>
      </c>
      <c r="L27" s="114">
        <v>327</v>
      </c>
      <c r="M27" s="114">
        <v>207</v>
      </c>
      <c r="N27" s="115">
        <v>0.57971014492753614</v>
      </c>
      <c r="O27" s="116"/>
      <c r="P27" s="117"/>
      <c r="R27" s="107"/>
      <c r="S27" s="128" t="s">
        <v>24</v>
      </c>
      <c r="T27" s="114">
        <v>121</v>
      </c>
      <c r="U27" s="114">
        <v>124</v>
      </c>
      <c r="V27" s="115">
        <v>-2.4193548387096753E-2</v>
      </c>
      <c r="W27" s="116"/>
      <c r="X27" s="117"/>
    </row>
    <row r="28" spans="2:24" ht="15">
      <c r="B28" s="135"/>
      <c r="C28" s="135"/>
      <c r="D28" s="135"/>
      <c r="E28" s="135"/>
      <c r="F28" s="135"/>
      <c r="G28" s="135"/>
      <c r="H28" s="135"/>
      <c r="J28" s="107"/>
      <c r="K28" s="108" t="s">
        <v>82</v>
      </c>
      <c r="L28" s="109">
        <v>304</v>
      </c>
      <c r="M28" s="109">
        <v>224</v>
      </c>
      <c r="N28" s="110">
        <v>0.35714285714285721</v>
      </c>
      <c r="O28" s="116"/>
      <c r="P28" s="117"/>
      <c r="R28" s="107"/>
      <c r="S28" s="127" t="s">
        <v>0</v>
      </c>
      <c r="T28" s="109">
        <v>88</v>
      </c>
      <c r="U28" s="109">
        <v>61</v>
      </c>
      <c r="V28" s="110">
        <v>0.44262295081967218</v>
      </c>
      <c r="W28" s="116"/>
      <c r="X28" s="117"/>
    </row>
    <row r="29" spans="2:24" ht="12.75" customHeight="1">
      <c r="B29" s="135"/>
      <c r="C29" s="135"/>
      <c r="D29" s="135"/>
      <c r="E29" s="135"/>
      <c r="F29" s="135"/>
      <c r="G29" s="135"/>
      <c r="H29" s="135"/>
      <c r="I29" s="136"/>
      <c r="J29" s="107"/>
      <c r="K29" s="118" t="s">
        <v>148</v>
      </c>
      <c r="L29" s="119">
        <v>1033</v>
      </c>
      <c r="M29" s="119">
        <v>603</v>
      </c>
      <c r="N29" s="115">
        <v>0.71310116086235498</v>
      </c>
      <c r="O29" s="120"/>
      <c r="P29" s="121"/>
      <c r="R29" s="107"/>
      <c r="S29" s="118" t="s">
        <v>148</v>
      </c>
      <c r="T29" s="119">
        <v>212</v>
      </c>
      <c r="U29" s="119">
        <v>143</v>
      </c>
      <c r="V29" s="115">
        <v>0.4825174825174825</v>
      </c>
      <c r="W29" s="120"/>
      <c r="X29" s="121"/>
    </row>
    <row r="30" spans="2:24">
      <c r="B30" s="135"/>
      <c r="C30" s="135"/>
      <c r="D30" s="135"/>
      <c r="E30" s="135"/>
      <c r="F30" s="135"/>
      <c r="G30" s="135"/>
      <c r="H30" s="135"/>
      <c r="J30" s="122" t="s">
        <v>97</v>
      </c>
      <c r="K30" s="122"/>
      <c r="L30" s="124">
        <v>2227</v>
      </c>
      <c r="M30" s="124">
        <v>1417</v>
      </c>
      <c r="N30" s="125">
        <v>0.57163020465772751</v>
      </c>
      <c r="O30" s="126">
        <v>0.13560250867685564</v>
      </c>
      <c r="P30" s="126">
        <v>9.7805080066261735E-2</v>
      </c>
      <c r="R30" s="122" t="s">
        <v>63</v>
      </c>
      <c r="S30" s="123"/>
      <c r="T30" s="124">
        <v>572</v>
      </c>
      <c r="U30" s="124">
        <v>465</v>
      </c>
      <c r="V30" s="125">
        <v>0.23010752688172054</v>
      </c>
      <c r="W30" s="126">
        <v>3.4829202947086406E-2</v>
      </c>
      <c r="X30" s="126">
        <v>3.209552733296521E-2</v>
      </c>
    </row>
    <row r="31" spans="2:24" ht="15">
      <c r="B31" s="135"/>
      <c r="C31" s="135"/>
      <c r="D31" s="135"/>
      <c r="E31" s="135"/>
      <c r="F31" s="135"/>
      <c r="G31" s="135"/>
      <c r="H31" s="135"/>
      <c r="J31" s="107" t="s">
        <v>96</v>
      </c>
      <c r="K31" s="108" t="s">
        <v>0</v>
      </c>
      <c r="L31" s="109">
        <v>1212</v>
      </c>
      <c r="M31" s="109">
        <v>912</v>
      </c>
      <c r="N31" s="110">
        <v>0.32894736842105265</v>
      </c>
      <c r="O31" s="111"/>
      <c r="P31" s="112"/>
      <c r="R31" s="107" t="s">
        <v>48</v>
      </c>
      <c r="S31" s="127" t="s">
        <v>0</v>
      </c>
      <c r="T31" s="109">
        <v>344</v>
      </c>
      <c r="U31" s="109">
        <v>265</v>
      </c>
      <c r="V31" s="110">
        <v>0.29811320754716975</v>
      </c>
      <c r="W31" s="111"/>
      <c r="X31" s="112"/>
    </row>
    <row r="32" spans="2:24" ht="15">
      <c r="B32" s="135"/>
      <c r="C32" s="135"/>
      <c r="D32" s="135"/>
      <c r="E32" s="135"/>
      <c r="F32" s="135"/>
      <c r="G32" s="135"/>
      <c r="H32" s="135"/>
      <c r="J32" s="107"/>
      <c r="K32" s="113" t="s">
        <v>25</v>
      </c>
      <c r="L32" s="114">
        <v>506</v>
      </c>
      <c r="M32" s="114">
        <v>463</v>
      </c>
      <c r="N32" s="115">
        <v>9.2872570194384441E-2</v>
      </c>
      <c r="O32" s="116"/>
      <c r="P32" s="117"/>
      <c r="R32" s="107"/>
      <c r="S32" s="128" t="s">
        <v>24</v>
      </c>
      <c r="T32" s="114">
        <v>256</v>
      </c>
      <c r="U32" s="114">
        <v>219</v>
      </c>
      <c r="V32" s="115">
        <v>0.16894977168949765</v>
      </c>
      <c r="W32" s="116"/>
      <c r="X32" s="117"/>
    </row>
    <row r="33" spans="2:24" ht="15">
      <c r="B33" s="135"/>
      <c r="C33" s="135"/>
      <c r="D33" s="135"/>
      <c r="E33" s="135"/>
      <c r="F33" s="135"/>
      <c r="G33" s="135"/>
      <c r="H33" s="135"/>
      <c r="J33" s="107"/>
      <c r="K33" s="108" t="s">
        <v>99</v>
      </c>
      <c r="L33" s="109">
        <v>312</v>
      </c>
      <c r="M33" s="109">
        <v>343</v>
      </c>
      <c r="N33" s="110">
        <v>-9.0379008746355738E-2</v>
      </c>
      <c r="O33" s="116"/>
      <c r="P33" s="117"/>
      <c r="R33" s="107"/>
      <c r="S33" s="127" t="s">
        <v>68</v>
      </c>
      <c r="T33" s="109">
        <v>159</v>
      </c>
      <c r="U33" s="109">
        <v>62</v>
      </c>
      <c r="V33" s="110">
        <v>1.564516129032258</v>
      </c>
      <c r="W33" s="116"/>
      <c r="X33" s="117"/>
    </row>
    <row r="34" spans="2:24">
      <c r="B34" s="135"/>
      <c r="C34" s="135"/>
      <c r="D34" s="135"/>
      <c r="E34" s="135"/>
      <c r="F34" s="135"/>
      <c r="G34" s="135"/>
      <c r="H34" s="135"/>
      <c r="J34" s="107"/>
      <c r="K34" s="118" t="s">
        <v>148</v>
      </c>
      <c r="L34" s="119">
        <v>873</v>
      </c>
      <c r="M34" s="119">
        <v>701</v>
      </c>
      <c r="N34" s="115">
        <v>0.24536376604850219</v>
      </c>
      <c r="O34" s="120"/>
      <c r="P34" s="121"/>
      <c r="R34" s="107"/>
      <c r="S34" s="118" t="s">
        <v>148</v>
      </c>
      <c r="T34" s="119">
        <v>632</v>
      </c>
      <c r="U34" s="119">
        <v>506</v>
      </c>
      <c r="V34" s="115">
        <v>0.24901185770750978</v>
      </c>
      <c r="W34" s="120"/>
      <c r="X34" s="121"/>
    </row>
    <row r="35" spans="2:24">
      <c r="B35" s="135"/>
      <c r="C35" s="135"/>
      <c r="D35" s="135"/>
      <c r="E35" s="135"/>
      <c r="F35" s="135"/>
      <c r="G35" s="135"/>
      <c r="H35" s="135"/>
      <c r="J35" s="122" t="s">
        <v>98</v>
      </c>
      <c r="K35" s="122"/>
      <c r="L35" s="124">
        <v>2903</v>
      </c>
      <c r="M35" s="124">
        <v>2419</v>
      </c>
      <c r="N35" s="125">
        <v>0.20008267879288955</v>
      </c>
      <c r="O35" s="126">
        <v>0.17676429397795773</v>
      </c>
      <c r="P35" s="126">
        <v>0.16696576477084485</v>
      </c>
      <c r="R35" s="122" t="s">
        <v>64</v>
      </c>
      <c r="S35" s="123"/>
      <c r="T35" s="124">
        <v>1391</v>
      </c>
      <c r="U35" s="124">
        <v>1052</v>
      </c>
      <c r="V35" s="125">
        <v>0.32224334600760463</v>
      </c>
      <c r="W35" s="126">
        <v>8.469828898496011E-2</v>
      </c>
      <c r="X35" s="126">
        <v>7.2611816675869689E-2</v>
      </c>
    </row>
    <row r="36" spans="2:24" ht="15">
      <c r="B36" s="135"/>
      <c r="C36" s="135"/>
      <c r="D36" s="135"/>
      <c r="E36" s="135"/>
      <c r="F36" s="135"/>
      <c r="G36" s="135"/>
      <c r="H36" s="135"/>
      <c r="J36" s="107" t="s">
        <v>71</v>
      </c>
      <c r="K36" s="108" t="s">
        <v>147</v>
      </c>
      <c r="L36" s="109">
        <v>52</v>
      </c>
      <c r="M36" s="109">
        <v>10</v>
      </c>
      <c r="N36" s="110">
        <v>4.2</v>
      </c>
      <c r="O36" s="111"/>
      <c r="P36" s="112"/>
      <c r="R36" s="107" t="s">
        <v>49</v>
      </c>
      <c r="S36" s="127" t="s">
        <v>0</v>
      </c>
      <c r="T36" s="109">
        <v>1014</v>
      </c>
      <c r="U36" s="109">
        <v>782</v>
      </c>
      <c r="V36" s="110">
        <v>0.29667519181585678</v>
      </c>
      <c r="W36" s="111"/>
      <c r="X36" s="112"/>
    </row>
    <row r="37" spans="2:24" ht="12.75" customHeight="1">
      <c r="B37" s="135"/>
      <c r="C37" s="135"/>
      <c r="D37" s="135"/>
      <c r="E37" s="135"/>
      <c r="F37" s="135"/>
      <c r="G37" s="135"/>
      <c r="H37" s="135"/>
      <c r="J37" s="107"/>
      <c r="K37" s="113" t="s">
        <v>0</v>
      </c>
      <c r="L37" s="114">
        <v>47</v>
      </c>
      <c r="M37" s="114">
        <v>24</v>
      </c>
      <c r="N37" s="115">
        <v>0.95833333333333326</v>
      </c>
      <c r="O37" s="116"/>
      <c r="P37" s="117"/>
      <c r="R37" s="107"/>
      <c r="S37" s="128" t="s">
        <v>25</v>
      </c>
      <c r="T37" s="114">
        <v>659</v>
      </c>
      <c r="U37" s="114">
        <v>450</v>
      </c>
      <c r="V37" s="115">
        <v>0.46444444444444444</v>
      </c>
      <c r="W37" s="116"/>
      <c r="X37" s="117"/>
    </row>
    <row r="38" spans="2:24" ht="12.75" customHeight="1">
      <c r="B38" s="135"/>
      <c r="C38" s="135"/>
      <c r="D38" s="135"/>
      <c r="E38" s="135"/>
      <c r="F38" s="135"/>
      <c r="G38" s="135"/>
      <c r="H38" s="135"/>
      <c r="J38" s="107"/>
      <c r="K38" s="108" t="s">
        <v>101</v>
      </c>
      <c r="L38" s="109">
        <v>39</v>
      </c>
      <c r="M38" s="109">
        <v>50</v>
      </c>
      <c r="N38" s="110">
        <v>-0.21999999999999997</v>
      </c>
      <c r="O38" s="116"/>
      <c r="P38" s="117"/>
      <c r="R38" s="107"/>
      <c r="S38" s="127" t="s">
        <v>82</v>
      </c>
      <c r="T38" s="109">
        <v>341</v>
      </c>
      <c r="U38" s="109">
        <v>265</v>
      </c>
      <c r="V38" s="110">
        <v>0.28679245283018862</v>
      </c>
      <c r="W38" s="116"/>
      <c r="X38" s="117"/>
    </row>
    <row r="39" spans="2:24" ht="12.75" customHeight="1">
      <c r="B39" s="135"/>
      <c r="C39" s="135"/>
      <c r="D39" s="135"/>
      <c r="E39" s="135"/>
      <c r="F39" s="135"/>
      <c r="G39" s="135"/>
      <c r="H39" s="135"/>
      <c r="J39" s="107"/>
      <c r="K39" s="118" t="s">
        <v>148</v>
      </c>
      <c r="L39" s="119">
        <v>151</v>
      </c>
      <c r="M39" s="119">
        <v>244</v>
      </c>
      <c r="N39" s="115">
        <v>-0.38114754098360659</v>
      </c>
      <c r="O39" s="120"/>
      <c r="P39" s="121"/>
      <c r="R39" s="107"/>
      <c r="S39" s="118" t="s">
        <v>148</v>
      </c>
      <c r="T39" s="119">
        <v>1568</v>
      </c>
      <c r="U39" s="119">
        <v>1304</v>
      </c>
      <c r="V39" s="110">
        <v>0.20245398773006129</v>
      </c>
      <c r="W39" s="120"/>
      <c r="X39" s="121"/>
    </row>
    <row r="40" spans="2:24" ht="12.75" customHeight="1">
      <c r="B40" s="135"/>
      <c r="C40" s="135"/>
      <c r="D40" s="135"/>
      <c r="E40" s="135"/>
      <c r="F40" s="135"/>
      <c r="G40" s="135"/>
      <c r="H40" s="135"/>
      <c r="J40" s="190" t="s">
        <v>71</v>
      </c>
      <c r="K40" s="191"/>
      <c r="L40" s="124">
        <v>289</v>
      </c>
      <c r="M40" s="124">
        <v>328</v>
      </c>
      <c r="N40" s="125">
        <v>-0.11890243902439024</v>
      </c>
      <c r="O40" s="126">
        <v>1.7597272118370578E-2</v>
      </c>
      <c r="P40" s="126">
        <v>2.2639425731639979E-2</v>
      </c>
      <c r="R40" s="122" t="s">
        <v>65</v>
      </c>
      <c r="S40" s="123"/>
      <c r="T40" s="124">
        <v>3582</v>
      </c>
      <c r="U40" s="124">
        <v>2801</v>
      </c>
      <c r="V40" s="125">
        <v>0.27882898964655478</v>
      </c>
      <c r="W40" s="126">
        <v>0.21810874992388724</v>
      </c>
      <c r="X40" s="126">
        <v>0.19333241303147433</v>
      </c>
    </row>
    <row r="41" spans="2:24" ht="15">
      <c r="B41" s="135"/>
      <c r="C41" s="135"/>
      <c r="D41" s="135"/>
      <c r="E41" s="135"/>
      <c r="F41" s="135"/>
      <c r="G41" s="135"/>
      <c r="H41" s="135"/>
      <c r="J41" s="137" t="s">
        <v>100</v>
      </c>
      <c r="K41" s="137"/>
      <c r="L41" s="138">
        <v>0</v>
      </c>
      <c r="M41" s="138">
        <v>0</v>
      </c>
      <c r="N41" s="139"/>
      <c r="O41" s="140">
        <v>0</v>
      </c>
      <c r="P41" s="140">
        <v>0</v>
      </c>
      <c r="R41" s="107" t="s">
        <v>50</v>
      </c>
      <c r="S41" s="127" t="s">
        <v>30</v>
      </c>
      <c r="T41" s="109">
        <v>234</v>
      </c>
      <c r="U41" s="109">
        <v>228</v>
      </c>
      <c r="V41" s="110">
        <v>2.6315789473684292E-2</v>
      </c>
      <c r="W41" s="111"/>
      <c r="X41" s="112"/>
    </row>
    <row r="42" spans="2:24" ht="15">
      <c r="B42" s="135"/>
      <c r="C42" s="135"/>
      <c r="D42" s="135"/>
      <c r="E42" s="135"/>
      <c r="F42" s="135"/>
      <c r="G42" s="135"/>
      <c r="H42" s="135"/>
      <c r="J42" s="228" t="s">
        <v>57</v>
      </c>
      <c r="K42" s="228"/>
      <c r="L42" s="132">
        <v>16423</v>
      </c>
      <c r="M42" s="132">
        <v>14488</v>
      </c>
      <c r="N42" s="140">
        <v>0.13355880728879077</v>
      </c>
      <c r="O42" s="141">
        <v>1</v>
      </c>
      <c r="P42" s="141">
        <v>1</v>
      </c>
      <c r="R42" s="107"/>
      <c r="S42" s="128" t="s">
        <v>67</v>
      </c>
      <c r="T42" s="114">
        <v>156</v>
      </c>
      <c r="U42" s="114">
        <v>126</v>
      </c>
      <c r="V42" s="115">
        <v>0.23809523809523814</v>
      </c>
      <c r="W42" s="116"/>
      <c r="X42" s="117"/>
    </row>
    <row r="43" spans="2:24" ht="15">
      <c r="B43" s="135"/>
      <c r="C43" s="135"/>
      <c r="D43" s="135"/>
      <c r="E43" s="135"/>
      <c r="F43" s="135"/>
      <c r="G43" s="135"/>
      <c r="H43" s="135"/>
      <c r="R43" s="107"/>
      <c r="S43" s="127" t="s">
        <v>25</v>
      </c>
      <c r="T43" s="109">
        <v>149</v>
      </c>
      <c r="U43" s="109">
        <v>199</v>
      </c>
      <c r="V43" s="110">
        <v>-0.25125628140703515</v>
      </c>
      <c r="W43" s="116"/>
      <c r="X43" s="117"/>
    </row>
    <row r="44" spans="2:24">
      <c r="B44" s="135"/>
      <c r="C44" s="135"/>
      <c r="D44" s="135"/>
      <c r="E44" s="135"/>
      <c r="F44" s="135"/>
      <c r="G44" s="135"/>
      <c r="H44" s="135"/>
      <c r="R44" s="107"/>
      <c r="S44" s="118" t="s">
        <v>148</v>
      </c>
      <c r="T44" s="119">
        <v>324</v>
      </c>
      <c r="U44" s="119">
        <v>204</v>
      </c>
      <c r="V44" s="115">
        <v>0.58823529411764697</v>
      </c>
      <c r="W44" s="120"/>
      <c r="X44" s="121"/>
    </row>
    <row r="45" spans="2:24">
      <c r="B45" s="135"/>
      <c r="C45" s="135"/>
      <c r="D45" s="135"/>
      <c r="E45" s="135"/>
      <c r="F45" s="135"/>
      <c r="G45" s="135"/>
      <c r="H45" s="135"/>
      <c r="R45" s="122" t="s">
        <v>66</v>
      </c>
      <c r="S45" s="123"/>
      <c r="T45" s="124">
        <v>863</v>
      </c>
      <c r="U45" s="124">
        <v>757</v>
      </c>
      <c r="V45" s="125">
        <v>0.14002642007926025</v>
      </c>
      <c r="W45" s="126">
        <v>5.2548255495341901E-2</v>
      </c>
      <c r="X45" s="126">
        <v>5.2250138045278852E-2</v>
      </c>
    </row>
    <row r="46" spans="2:24">
      <c r="B46" s="135"/>
      <c r="C46" s="135"/>
      <c r="D46" s="135"/>
      <c r="E46" s="135"/>
      <c r="F46" s="135"/>
      <c r="G46" s="135"/>
      <c r="H46" s="135"/>
      <c r="R46" s="137" t="s">
        <v>95</v>
      </c>
      <c r="S46" s="137"/>
      <c r="T46" s="138">
        <v>102</v>
      </c>
      <c r="U46" s="138">
        <v>67</v>
      </c>
      <c r="V46" s="139">
        <v>0.52238805970149249</v>
      </c>
      <c r="W46" s="140">
        <v>6.210801924130792E-3</v>
      </c>
      <c r="X46" s="140">
        <v>4.6245168415240201E-3</v>
      </c>
    </row>
    <row r="47" spans="2:24">
      <c r="B47" s="135"/>
      <c r="C47" s="135"/>
      <c r="D47" s="135"/>
      <c r="E47" s="135"/>
      <c r="F47" s="135"/>
      <c r="G47" s="135"/>
      <c r="H47" s="135"/>
      <c r="R47" s="228" t="s">
        <v>57</v>
      </c>
      <c r="S47" s="228"/>
      <c r="T47" s="132">
        <v>16423</v>
      </c>
      <c r="U47" s="132">
        <v>14488</v>
      </c>
      <c r="V47" s="139">
        <v>0.13355880728879077</v>
      </c>
      <c r="W47" s="141">
        <v>1</v>
      </c>
      <c r="X47" s="141">
        <v>1</v>
      </c>
    </row>
    <row r="48" spans="2:24">
      <c r="B48" s="135"/>
      <c r="C48" s="135"/>
      <c r="D48" s="135"/>
      <c r="E48" s="135"/>
      <c r="F48" s="135"/>
      <c r="G48" s="135"/>
      <c r="H48" s="135"/>
    </row>
    <row r="49" spans="2:16">
      <c r="B49" s="135"/>
      <c r="C49" s="135"/>
      <c r="D49" s="135"/>
      <c r="E49" s="135"/>
      <c r="F49" s="135"/>
      <c r="G49" s="135"/>
      <c r="H49" s="135"/>
    </row>
    <row r="50" spans="2:16">
      <c r="B50" s="135"/>
      <c r="C50" s="135"/>
      <c r="D50" s="135"/>
      <c r="E50" s="135"/>
      <c r="F50" s="135"/>
      <c r="G50" s="135"/>
      <c r="H50" s="135"/>
    </row>
    <row r="51" spans="2:16">
      <c r="B51" s="135"/>
      <c r="C51" s="135"/>
      <c r="D51" s="135"/>
      <c r="E51" s="135"/>
      <c r="F51" s="135"/>
      <c r="G51" s="135"/>
      <c r="H51" s="135"/>
    </row>
    <row r="52" spans="2:16">
      <c r="B52" s="135"/>
      <c r="C52" s="135"/>
      <c r="D52" s="135"/>
      <c r="E52" s="135"/>
      <c r="F52" s="135"/>
      <c r="G52" s="135"/>
      <c r="H52" s="135"/>
    </row>
    <row r="53" spans="2:16">
      <c r="B53" s="135"/>
      <c r="C53" s="135"/>
      <c r="D53" s="135"/>
      <c r="E53" s="135"/>
      <c r="F53" s="135"/>
      <c r="G53" s="135"/>
      <c r="H53" s="135"/>
    </row>
    <row r="54" spans="2:16">
      <c r="B54" s="135"/>
      <c r="C54" s="135"/>
      <c r="D54" s="135"/>
      <c r="E54" s="135"/>
      <c r="F54" s="135"/>
      <c r="G54" s="135"/>
      <c r="H54" s="135"/>
    </row>
    <row r="55" spans="2:16">
      <c r="B55" s="135"/>
      <c r="C55" s="135"/>
      <c r="D55" s="135"/>
      <c r="E55" s="135"/>
      <c r="F55" s="135"/>
      <c r="G55" s="135"/>
      <c r="H55" s="135"/>
    </row>
    <row r="56" spans="2:16">
      <c r="B56" s="135"/>
      <c r="C56" s="135"/>
      <c r="D56" s="135"/>
      <c r="E56" s="135"/>
      <c r="F56" s="135"/>
      <c r="G56" s="135"/>
      <c r="H56" s="135"/>
    </row>
    <row r="57" spans="2:16">
      <c r="B57" s="135"/>
      <c r="C57" s="135"/>
      <c r="D57" s="135"/>
      <c r="E57" s="135"/>
      <c r="F57" s="135"/>
      <c r="G57" s="135"/>
      <c r="H57" s="135"/>
    </row>
    <row r="58" spans="2:16" ht="12.75" customHeight="1">
      <c r="B58" s="135"/>
      <c r="C58" s="135"/>
      <c r="D58" s="135"/>
      <c r="E58" s="135"/>
      <c r="F58" s="135"/>
      <c r="G58" s="135"/>
      <c r="H58" s="135"/>
    </row>
    <row r="59" spans="2:16">
      <c r="B59" s="135"/>
      <c r="C59" s="135"/>
      <c r="D59" s="135"/>
      <c r="E59" s="135"/>
      <c r="F59" s="135"/>
      <c r="G59" s="135"/>
      <c r="H59" s="135"/>
    </row>
    <row r="60" spans="2:16">
      <c r="B60" s="135"/>
      <c r="C60" s="135"/>
      <c r="D60" s="135"/>
      <c r="E60" s="135"/>
      <c r="F60" s="135"/>
      <c r="G60" s="135"/>
      <c r="H60" s="135"/>
    </row>
    <row r="61" spans="2:16">
      <c r="B61" s="135"/>
      <c r="C61" s="135"/>
      <c r="D61" s="135"/>
      <c r="E61" s="135"/>
      <c r="F61" s="135"/>
      <c r="G61" s="135"/>
      <c r="H61" s="135"/>
    </row>
    <row r="62" spans="2:16">
      <c r="B62" s="135"/>
      <c r="C62" s="135"/>
      <c r="D62" s="135"/>
      <c r="E62" s="135"/>
      <c r="F62" s="135"/>
      <c r="G62" s="135"/>
      <c r="H62" s="135"/>
    </row>
    <row r="63" spans="2:16">
      <c r="B63" s="135"/>
      <c r="C63" s="135"/>
      <c r="D63" s="135"/>
      <c r="E63" s="135"/>
      <c r="F63" s="135"/>
      <c r="G63" s="135"/>
      <c r="H63" s="135"/>
      <c r="J63"/>
      <c r="K63"/>
      <c r="L63"/>
      <c r="M63"/>
      <c r="N63"/>
      <c r="O63"/>
      <c r="P63"/>
    </row>
    <row r="64" spans="2:16">
      <c r="B64" s="135"/>
      <c r="C64" s="135"/>
      <c r="D64" s="135"/>
      <c r="E64" s="135"/>
      <c r="F64" s="135"/>
      <c r="G64" s="135"/>
      <c r="H64" s="135"/>
      <c r="J64"/>
      <c r="K64"/>
      <c r="L64"/>
      <c r="M64"/>
      <c r="N64"/>
      <c r="O64"/>
      <c r="P64"/>
    </row>
    <row r="65" spans="2:16">
      <c r="B65" s="135"/>
      <c r="C65" s="135"/>
      <c r="D65" s="135"/>
      <c r="E65" s="135"/>
      <c r="F65" s="135"/>
      <c r="G65" s="135"/>
      <c r="H65" s="135"/>
      <c r="J65"/>
      <c r="K65"/>
      <c r="L65"/>
      <c r="M65"/>
      <c r="N65"/>
      <c r="O65"/>
      <c r="P65"/>
    </row>
    <row r="66" spans="2:16">
      <c r="B66" s="135"/>
      <c r="C66" s="135"/>
      <c r="D66" s="135"/>
      <c r="E66" s="135"/>
      <c r="F66" s="135"/>
      <c r="G66" s="135"/>
      <c r="H66" s="135"/>
      <c r="J66"/>
      <c r="K66"/>
      <c r="L66"/>
      <c r="M66"/>
      <c r="N66"/>
      <c r="O66"/>
      <c r="P66"/>
    </row>
    <row r="67" spans="2:16">
      <c r="B67" s="135"/>
      <c r="C67" s="135"/>
      <c r="D67" s="135"/>
      <c r="E67" s="135"/>
      <c r="F67" s="135"/>
      <c r="G67" s="135"/>
      <c r="H67" s="135"/>
      <c r="J67"/>
      <c r="K67"/>
      <c r="L67"/>
      <c r="M67"/>
      <c r="N67"/>
      <c r="O67"/>
      <c r="P67"/>
    </row>
    <row r="68" spans="2:16">
      <c r="B68" s="135"/>
      <c r="C68" s="135"/>
      <c r="D68" s="135"/>
      <c r="E68" s="135"/>
      <c r="F68" s="135"/>
      <c r="G68" s="135"/>
      <c r="H68" s="135"/>
      <c r="J68"/>
      <c r="K68"/>
      <c r="L68"/>
      <c r="M68"/>
      <c r="N68"/>
      <c r="O68"/>
      <c r="P68"/>
    </row>
    <row r="69" spans="2:16">
      <c r="B69" s="135"/>
      <c r="C69" s="135"/>
      <c r="D69" s="135"/>
      <c r="E69" s="135"/>
      <c r="F69" s="135"/>
      <c r="G69" s="135"/>
      <c r="H69" s="135"/>
      <c r="J69"/>
      <c r="K69"/>
      <c r="L69"/>
      <c r="M69"/>
      <c r="N69"/>
      <c r="O69"/>
      <c r="P69"/>
    </row>
    <row r="70" spans="2:16">
      <c r="B70" s="135"/>
      <c r="C70" s="135"/>
      <c r="D70" s="135"/>
      <c r="E70" s="135"/>
      <c r="F70" s="135"/>
      <c r="G70" s="135"/>
      <c r="H70" s="135"/>
      <c r="J70"/>
      <c r="K70"/>
      <c r="L70"/>
      <c r="M70"/>
      <c r="N70"/>
      <c r="O70"/>
      <c r="P70"/>
    </row>
    <row r="71" spans="2:16">
      <c r="B71" s="135"/>
      <c r="C71" s="135"/>
      <c r="D71" s="135"/>
      <c r="E71" s="135"/>
      <c r="F71" s="135"/>
      <c r="G71" s="135"/>
      <c r="H71" s="135"/>
      <c r="J71"/>
      <c r="K71"/>
      <c r="L71"/>
      <c r="M71"/>
      <c r="N71"/>
      <c r="O71"/>
      <c r="P71"/>
    </row>
    <row r="72" spans="2:16">
      <c r="B72" s="135"/>
      <c r="C72" s="135"/>
      <c r="D72" s="135"/>
      <c r="E72" s="135"/>
      <c r="F72" s="135"/>
      <c r="G72" s="135"/>
      <c r="H72" s="135"/>
      <c r="J72"/>
      <c r="K72"/>
      <c r="L72"/>
      <c r="M72"/>
      <c r="N72"/>
      <c r="O72"/>
      <c r="P72"/>
    </row>
    <row r="73" spans="2:16">
      <c r="B73" s="135"/>
      <c r="C73" s="135"/>
      <c r="D73" s="135"/>
      <c r="E73" s="135"/>
      <c r="F73" s="135"/>
      <c r="G73" s="135"/>
      <c r="H73" s="135"/>
      <c r="J73"/>
      <c r="K73"/>
      <c r="L73"/>
      <c r="M73"/>
      <c r="N73"/>
      <c r="O73"/>
      <c r="P73"/>
    </row>
    <row r="74" spans="2:16">
      <c r="B74" s="135"/>
      <c r="C74" s="135"/>
      <c r="D74" s="135"/>
      <c r="E74" s="135"/>
      <c r="F74" s="135"/>
      <c r="G74" s="135"/>
      <c r="H74" s="135"/>
      <c r="J74"/>
      <c r="K74"/>
      <c r="L74"/>
      <c r="M74"/>
    </row>
    <row r="75" spans="2:16">
      <c r="B75" s="135"/>
      <c r="C75" s="135"/>
      <c r="D75" s="135"/>
      <c r="E75" s="135"/>
      <c r="F75" s="135"/>
      <c r="G75" s="135"/>
      <c r="H75" s="135"/>
    </row>
    <row r="76" spans="2:16">
      <c r="B76" s="135"/>
      <c r="C76" s="135"/>
      <c r="D76" s="135"/>
      <c r="E76" s="135"/>
      <c r="F76" s="135"/>
      <c r="G76" s="135"/>
      <c r="H76" s="135"/>
    </row>
    <row r="77" spans="2:16">
      <c r="B77" s="135"/>
      <c r="C77" s="135"/>
      <c r="D77" s="135"/>
      <c r="E77" s="135"/>
      <c r="F77" s="135"/>
      <c r="G77" s="135"/>
      <c r="H77" s="135"/>
    </row>
    <row r="78" spans="2:16">
      <c r="B78" s="135"/>
      <c r="C78" s="135"/>
      <c r="D78" s="135"/>
      <c r="E78" s="135"/>
      <c r="F78" s="135"/>
      <c r="G78" s="135"/>
      <c r="H78" s="135"/>
    </row>
    <row r="79" spans="2:16">
      <c r="B79" s="135"/>
      <c r="C79" s="135"/>
      <c r="D79" s="135"/>
      <c r="E79" s="135"/>
      <c r="F79" s="135"/>
      <c r="G79" s="135"/>
      <c r="H79" s="135"/>
    </row>
    <row r="80" spans="2:16">
      <c r="B80" s="135"/>
      <c r="C80" s="135"/>
      <c r="D80" s="135"/>
      <c r="E80" s="135"/>
      <c r="F80" s="135"/>
      <c r="G80" s="135"/>
      <c r="H80" s="135"/>
    </row>
    <row r="81" spans="2:8">
      <c r="B81" s="135"/>
      <c r="C81" s="135"/>
      <c r="D81" s="135"/>
      <c r="E81" s="135"/>
      <c r="F81" s="135"/>
      <c r="G81" s="135"/>
      <c r="H81" s="135"/>
    </row>
    <row r="82" spans="2:8">
      <c r="B82" s="135"/>
      <c r="C82" s="135"/>
      <c r="D82" s="135"/>
      <c r="E82" s="135"/>
      <c r="F82" s="135"/>
      <c r="G82" s="135"/>
      <c r="H82" s="135"/>
    </row>
    <row r="83" spans="2:8">
      <c r="B83" s="135"/>
      <c r="C83" s="135"/>
      <c r="D83" s="135"/>
      <c r="E83" s="135"/>
      <c r="F83" s="135"/>
      <c r="G83" s="135"/>
      <c r="H83" s="135"/>
    </row>
    <row r="84" spans="2:8">
      <c r="B84" s="135"/>
      <c r="C84" s="135"/>
      <c r="D84" s="135"/>
      <c r="E84" s="135"/>
      <c r="F84" s="135"/>
      <c r="G84" s="135"/>
      <c r="H84" s="135"/>
    </row>
    <row r="85" spans="2:8">
      <c r="B85" s="135"/>
      <c r="C85" s="135"/>
      <c r="D85" s="135"/>
      <c r="E85" s="135"/>
      <c r="F85" s="135"/>
      <c r="G85" s="135"/>
      <c r="H85" s="135"/>
    </row>
    <row r="86" spans="2:8">
      <c r="B86" s="135"/>
      <c r="C86" s="135"/>
      <c r="D86" s="135"/>
      <c r="E86" s="135"/>
      <c r="F86" s="135"/>
      <c r="G86" s="135"/>
      <c r="H86" s="135"/>
    </row>
    <row r="87" spans="2:8">
      <c r="B87" s="135"/>
      <c r="C87" s="135"/>
      <c r="D87" s="135"/>
      <c r="E87" s="135"/>
      <c r="F87" s="135"/>
      <c r="G87" s="135"/>
      <c r="H87" s="135"/>
    </row>
    <row r="88" spans="2:8">
      <c r="B88" s="135"/>
      <c r="C88" s="135"/>
      <c r="D88" s="135"/>
      <c r="E88" s="135"/>
      <c r="F88" s="135"/>
      <c r="G88" s="135"/>
      <c r="H88" s="135"/>
    </row>
    <row r="89" spans="2:8">
      <c r="B89" s="135"/>
      <c r="C89" s="135"/>
      <c r="D89" s="135"/>
      <c r="E89" s="135"/>
      <c r="F89" s="135"/>
      <c r="G89" s="135"/>
      <c r="H89" s="135"/>
    </row>
    <row r="90" spans="2:8">
      <c r="B90" s="135"/>
      <c r="C90" s="135"/>
      <c r="D90" s="135"/>
      <c r="E90" s="135"/>
      <c r="F90" s="135"/>
      <c r="G90" s="135"/>
      <c r="H90" s="135"/>
    </row>
    <row r="91" spans="2:8">
      <c r="B91" s="135"/>
      <c r="C91" s="135"/>
      <c r="D91" s="135"/>
      <c r="E91" s="135"/>
      <c r="F91" s="135"/>
      <c r="G91" s="135"/>
      <c r="H91" s="135"/>
    </row>
    <row r="92" spans="2:8">
      <c r="B92" s="135"/>
      <c r="C92" s="135"/>
      <c r="D92" s="135"/>
      <c r="E92" s="135"/>
      <c r="F92" s="135"/>
      <c r="G92" s="135"/>
      <c r="H92" s="135"/>
    </row>
    <row r="93" spans="2:8">
      <c r="B93" s="135"/>
      <c r="C93" s="135"/>
      <c r="D93" s="135"/>
      <c r="E93" s="135"/>
      <c r="F93" s="135"/>
      <c r="G93" s="135"/>
      <c r="H93" s="135"/>
    </row>
    <row r="94" spans="2:8">
      <c r="B94" s="135"/>
      <c r="C94" s="135"/>
      <c r="D94" s="135"/>
      <c r="E94" s="135"/>
      <c r="F94" s="135"/>
      <c r="G94" s="135"/>
      <c r="H94" s="135"/>
    </row>
    <row r="95" spans="2:8">
      <c r="B95" s="135"/>
      <c r="C95" s="135"/>
      <c r="D95" s="135"/>
      <c r="E95" s="135"/>
      <c r="F95" s="135"/>
      <c r="G95" s="135"/>
      <c r="H95" s="135"/>
    </row>
    <row r="96" spans="2:8">
      <c r="B96" s="135"/>
      <c r="C96" s="135"/>
      <c r="D96" s="135"/>
      <c r="E96" s="135"/>
      <c r="F96" s="135"/>
      <c r="G96" s="135"/>
      <c r="H96" s="135"/>
    </row>
    <row r="97" spans="2:8">
      <c r="B97" s="135"/>
      <c r="C97" s="135"/>
      <c r="D97" s="135"/>
      <c r="E97" s="135"/>
      <c r="F97" s="135"/>
      <c r="G97" s="135"/>
      <c r="H97" s="135"/>
    </row>
    <row r="98" spans="2:8">
      <c r="B98" s="135"/>
      <c r="C98" s="135"/>
      <c r="D98" s="135"/>
      <c r="E98" s="135"/>
      <c r="F98" s="135"/>
      <c r="G98" s="135"/>
      <c r="H98" s="135"/>
    </row>
    <row r="99" spans="2:8">
      <c r="B99" s="135"/>
      <c r="C99" s="135"/>
      <c r="D99" s="135"/>
      <c r="E99" s="135"/>
      <c r="F99" s="135"/>
      <c r="G99" s="135"/>
      <c r="H99" s="135"/>
    </row>
    <row r="100" spans="2:8">
      <c r="B100" s="135"/>
      <c r="C100" s="135"/>
      <c r="D100" s="135"/>
      <c r="E100" s="135"/>
      <c r="F100" s="135"/>
      <c r="G100" s="135"/>
      <c r="H100" s="135"/>
    </row>
    <row r="124" spans="3:3">
      <c r="C124" s="142"/>
    </row>
    <row r="136" spans="3:3">
      <c r="C136" s="142"/>
    </row>
    <row r="139" spans="3:3">
      <c r="C139" s="142"/>
    </row>
    <row r="140" spans="3:3">
      <c r="C140" s="142"/>
    </row>
    <row r="143" spans="3:3">
      <c r="C143" s="142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</mergeCells>
  <conditionalFormatting sqref="H15:H16 N41:N42 N6:N35">
    <cfRule type="cellIs" dxfId="15" priority="8" stopIfTrue="1" operator="lessThan">
      <formula>0</formula>
    </cfRule>
  </conditionalFormatting>
  <conditionalFormatting sqref="V7:V47">
    <cfRule type="cellIs" dxfId="14" priority="7" stopIfTrue="1" operator="lessThan">
      <formula>0</formula>
    </cfRule>
  </conditionalFormatting>
  <conditionalFormatting sqref="V6">
    <cfRule type="cellIs" dxfId="13" priority="5" stopIfTrue="1" operator="lessThan">
      <formula>0</formula>
    </cfRule>
  </conditionalFormatting>
  <conditionalFormatting sqref="H17">
    <cfRule type="cellIs" dxfId="12" priority="4" operator="lessThan">
      <formula>0</formula>
    </cfRule>
  </conditionalFormatting>
  <conditionalFormatting sqref="H5:H14">
    <cfRule type="cellIs" dxfId="11" priority="3" operator="lessThan">
      <formula>0</formula>
    </cfRule>
  </conditionalFormatting>
  <conditionalFormatting sqref="N36:N39">
    <cfRule type="cellIs" dxfId="10" priority="2" stopIfTrue="1" operator="lessThan">
      <formula>0</formula>
    </cfRule>
  </conditionalFormatting>
  <conditionalFormatting sqref="N40">
    <cfRule type="cellIs" dxfId="9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1"/>
  <sheetViews>
    <sheetView showGridLines="0" topLeftCell="B1" zoomScale="85" zoomScaleNormal="85" workbookViewId="0">
      <selection activeCell="N13" sqref="N13"/>
    </sheetView>
  </sheetViews>
  <sheetFormatPr defaultRowHeight="12.75"/>
  <cols>
    <col min="1" max="1" width="2.425781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16" t="s">
        <v>86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"/>
    </row>
    <row r="3" spans="2:19">
      <c r="B3" s="143" t="s">
        <v>34</v>
      </c>
      <c r="C3" s="144" t="s">
        <v>6</v>
      </c>
      <c r="D3" s="144" t="s">
        <v>7</v>
      </c>
      <c r="E3" s="143" t="s">
        <v>1</v>
      </c>
      <c r="F3" s="143" t="s">
        <v>8</v>
      </c>
      <c r="G3" s="143" t="s">
        <v>9</v>
      </c>
      <c r="H3" s="143" t="s">
        <v>10</v>
      </c>
      <c r="I3" s="143" t="s">
        <v>11</v>
      </c>
      <c r="J3" s="143" t="s">
        <v>12</v>
      </c>
      <c r="K3" s="143" t="s">
        <v>13</v>
      </c>
      <c r="L3" s="143" t="s">
        <v>14</v>
      </c>
      <c r="M3" s="143" t="s">
        <v>15</v>
      </c>
      <c r="N3" s="143" t="s">
        <v>16</v>
      </c>
      <c r="O3" s="143" t="s">
        <v>4</v>
      </c>
      <c r="P3" s="72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2"/>
    </row>
    <row r="5" spans="2:19" s="9" customFormat="1" hidden="1">
      <c r="B5" s="76">
        <v>2007</v>
      </c>
      <c r="C5" s="76">
        <v>227</v>
      </c>
      <c r="D5" s="76">
        <v>244</v>
      </c>
      <c r="E5" s="76">
        <v>762</v>
      </c>
      <c r="F5" s="76">
        <v>1121</v>
      </c>
      <c r="G5" s="76">
        <v>1095</v>
      </c>
      <c r="H5" s="76">
        <v>910</v>
      </c>
      <c r="I5" s="76">
        <v>944</v>
      </c>
      <c r="J5" s="76">
        <v>862</v>
      </c>
      <c r="K5" s="76">
        <v>484</v>
      </c>
      <c r="L5" s="76">
        <v>386</v>
      </c>
      <c r="M5" s="76">
        <v>171</v>
      </c>
      <c r="N5" s="76">
        <v>368</v>
      </c>
      <c r="O5" s="77">
        <v>7574</v>
      </c>
      <c r="P5" s="75"/>
      <c r="S5" s="145"/>
    </row>
    <row r="6" spans="2:19" s="9" customFormat="1">
      <c r="B6" s="76">
        <v>2020</v>
      </c>
      <c r="C6" s="76">
        <v>649</v>
      </c>
      <c r="D6" s="76">
        <v>863</v>
      </c>
      <c r="E6" s="76">
        <v>807</v>
      </c>
      <c r="F6" s="76">
        <v>811</v>
      </c>
      <c r="G6" s="76">
        <v>1953</v>
      </c>
      <c r="H6" s="76">
        <v>2303</v>
      </c>
      <c r="I6" s="76">
        <v>2338</v>
      </c>
      <c r="J6" s="76">
        <v>1964</v>
      </c>
      <c r="K6" s="76">
        <v>1552</v>
      </c>
      <c r="L6" s="76">
        <v>952</v>
      </c>
      <c r="M6" s="76">
        <v>1104</v>
      </c>
      <c r="N6" s="76">
        <v>3044</v>
      </c>
      <c r="O6" s="77">
        <v>19171</v>
      </c>
      <c r="P6" s="78"/>
      <c r="S6" s="145"/>
    </row>
    <row r="7" spans="2:19" s="9" customFormat="1">
      <c r="B7" s="76">
        <v>2021</v>
      </c>
      <c r="C7" s="76">
        <v>301</v>
      </c>
      <c r="D7" s="76">
        <v>401</v>
      </c>
      <c r="E7" s="76">
        <v>902</v>
      </c>
      <c r="F7" s="76">
        <v>1140</v>
      </c>
      <c r="G7" s="76">
        <v>1457</v>
      </c>
      <c r="H7" s="76">
        <v>1691</v>
      </c>
      <c r="I7" s="76">
        <v>1693</v>
      </c>
      <c r="J7" s="76">
        <v>1475</v>
      </c>
      <c r="K7" s="76">
        <v>1097</v>
      </c>
      <c r="L7" s="76">
        <v>849</v>
      </c>
      <c r="M7" s="76">
        <v>671</v>
      </c>
      <c r="N7" s="76">
        <v>1033</v>
      </c>
      <c r="O7" s="77">
        <v>18340</v>
      </c>
      <c r="P7" s="78"/>
      <c r="S7" s="145"/>
    </row>
    <row r="8" spans="2:19" s="9" customFormat="1">
      <c r="B8" s="76">
        <v>2022</v>
      </c>
      <c r="C8" s="76">
        <v>355</v>
      </c>
      <c r="D8" s="76">
        <v>496</v>
      </c>
      <c r="E8" s="76">
        <v>1041</v>
      </c>
      <c r="F8" s="76">
        <v>1207</v>
      </c>
      <c r="G8" s="76">
        <v>1469</v>
      </c>
      <c r="H8" s="76">
        <v>1513</v>
      </c>
      <c r="I8" s="76">
        <v>1390</v>
      </c>
      <c r="J8" s="76">
        <v>1276</v>
      </c>
      <c r="K8" s="76">
        <v>965</v>
      </c>
      <c r="L8" s="76">
        <v>697</v>
      </c>
      <c r="M8" s="76">
        <v>562</v>
      </c>
      <c r="N8" s="76">
        <v>443</v>
      </c>
      <c r="O8" s="77">
        <f t="shared" ref="O8:O9" si="0">SUM(C8:N8)</f>
        <v>11414</v>
      </c>
      <c r="P8" s="78"/>
      <c r="S8" s="145"/>
    </row>
    <row r="9" spans="2:19">
      <c r="B9" s="146">
        <v>2023</v>
      </c>
      <c r="C9" s="146">
        <v>440</v>
      </c>
      <c r="D9" s="146">
        <v>501</v>
      </c>
      <c r="E9" s="146">
        <v>912</v>
      </c>
      <c r="F9" s="146">
        <v>1115</v>
      </c>
      <c r="G9" s="146">
        <v>1291</v>
      </c>
      <c r="H9" s="146">
        <v>1359</v>
      </c>
      <c r="I9" s="146"/>
      <c r="J9" s="146"/>
      <c r="K9" s="146"/>
      <c r="L9" s="146"/>
      <c r="M9" s="146"/>
      <c r="N9" s="146"/>
      <c r="O9" s="146">
        <f t="shared" si="0"/>
        <v>5618</v>
      </c>
      <c r="P9" s="8"/>
    </row>
    <row r="10" spans="2:19">
      <c r="B10" s="79" t="s">
        <v>115</v>
      </c>
      <c r="C10" s="147">
        <f>+C9/C8-1</f>
        <v>0.23943661971830976</v>
      </c>
      <c r="D10" s="147">
        <f t="shared" ref="D10:H10" si="1">+D9/D8-1</f>
        <v>1.0080645161290258E-2</v>
      </c>
      <c r="E10" s="147">
        <f t="shared" si="1"/>
        <v>-0.12391930835734866</v>
      </c>
      <c r="F10" s="147">
        <f t="shared" si="1"/>
        <v>-7.6222038111019019E-2</v>
      </c>
      <c r="G10" s="147">
        <f t="shared" si="1"/>
        <v>-0.12117086453369641</v>
      </c>
      <c r="H10" s="147">
        <f t="shared" si="1"/>
        <v>-0.10178453403833443</v>
      </c>
      <c r="I10" s="147"/>
      <c r="J10" s="147"/>
      <c r="K10" s="147"/>
      <c r="L10" s="147"/>
      <c r="M10" s="147"/>
      <c r="N10" s="147"/>
      <c r="O10" s="148">
        <f ca="1">+O9/G14-1</f>
        <v>-7.613879296168391E-2</v>
      </c>
    </row>
    <row r="11" spans="2:19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49"/>
    </row>
    <row r="12" spans="2:19" ht="24" customHeight="1">
      <c r="B12" s="218" t="s">
        <v>5</v>
      </c>
      <c r="C12" s="234" t="str">
        <f>'R_MC NEW 2023vs2022'!C12:D12</f>
        <v>JUNE</v>
      </c>
      <c r="D12" s="234"/>
      <c r="E12" s="235" t="s">
        <v>31</v>
      </c>
      <c r="F12" s="236" t="str">
        <f>'R_PTW 2023vs2022'!F9:G9</f>
        <v>JANUARY-JUNE</v>
      </c>
      <c r="G12" s="236"/>
      <c r="H12" s="235" t="s">
        <v>31</v>
      </c>
      <c r="I12" s="8"/>
      <c r="J12" s="8"/>
      <c r="K12" s="8"/>
      <c r="L12" s="8"/>
      <c r="M12" s="8"/>
      <c r="N12" s="8"/>
      <c r="O12" s="149"/>
    </row>
    <row r="13" spans="2:19" ht="21" customHeight="1">
      <c r="B13" s="218"/>
      <c r="C13" s="86">
        <f>'R_MC NEW 2023vs2022'!C13</f>
        <v>2023</v>
      </c>
      <c r="D13" s="86">
        <f>'R_MC NEW 2023vs2022'!D13</f>
        <v>2022</v>
      </c>
      <c r="E13" s="235"/>
      <c r="F13" s="86">
        <f>'R_MC NEW 2023vs2022'!F13</f>
        <v>2023</v>
      </c>
      <c r="G13" s="86">
        <f>'R_MC NEW 2023vs2022'!G13</f>
        <v>2022</v>
      </c>
      <c r="H13" s="235"/>
      <c r="I13" s="8"/>
      <c r="J13" s="8"/>
      <c r="K13" s="8"/>
      <c r="L13" s="8"/>
      <c r="M13" s="8"/>
      <c r="N13" s="8"/>
      <c r="O13" s="149"/>
    </row>
    <row r="14" spans="2:19" ht="19.5" customHeight="1">
      <c r="B14" s="150" t="s">
        <v>36</v>
      </c>
      <c r="C14" s="88">
        <f ca="1">OFFSET(B9,,COUNTA(C9:N9),,)</f>
        <v>1359</v>
      </c>
      <c r="D14" s="88">
        <f ca="1">OFFSET(B8,,COUNTA(C9:N9),,)</f>
        <v>1513</v>
      </c>
      <c r="E14" s="89">
        <f ca="1">+C14/D14-1</f>
        <v>-0.10178453403833443</v>
      </c>
      <c r="F14" s="88">
        <f>+O9</f>
        <v>5618</v>
      </c>
      <c r="G14" s="87">
        <f ca="1">SUM(OFFSET(C8,,,,COUNTA(C9:N9)))</f>
        <v>6081</v>
      </c>
      <c r="H14" s="89">
        <f ca="1">+F14/G14-1</f>
        <v>-7.613879296168391E-2</v>
      </c>
      <c r="I14" s="8"/>
      <c r="J14" s="8"/>
      <c r="K14" s="8"/>
      <c r="L14" s="8"/>
      <c r="M14" s="8"/>
      <c r="N14" s="8"/>
      <c r="O14" s="149"/>
    </row>
    <row r="40" spans="2:16">
      <c r="B40" s="233" t="s">
        <v>70</v>
      </c>
      <c r="C40" s="233"/>
      <c r="D40" s="233"/>
      <c r="E40" s="233"/>
      <c r="F40" s="233"/>
      <c r="G40" s="233"/>
      <c r="H40" s="233"/>
    </row>
    <row r="41" spans="2:16">
      <c r="B41" s="2"/>
    </row>
    <row r="44" spans="2:16" hidden="1"/>
    <row r="45" spans="2:16" hidden="1">
      <c r="B45" t="s">
        <v>32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8">
        <v>0.53667953667953672</v>
      </c>
      <c r="D46" s="8">
        <v>0.57240204429301533</v>
      </c>
      <c r="E46" s="8">
        <v>0.50808080808080813</v>
      </c>
      <c r="F46" s="8">
        <v>0.38286066584463624</v>
      </c>
      <c r="G46" s="8">
        <v>0.53184281842818426</v>
      </c>
      <c r="H46" s="8">
        <v>0.39175257731958762</v>
      </c>
      <c r="I46" s="8">
        <v>0.33357771260997066</v>
      </c>
      <c r="J46" s="8">
        <v>0.40526315789473683</v>
      </c>
      <c r="K46" s="8">
        <v>0.44</v>
      </c>
      <c r="L46" s="8">
        <v>0.61350844277673544</v>
      </c>
      <c r="M46" s="8">
        <v>0.81818181818181823</v>
      </c>
      <c r="N46" s="8">
        <v>1.1981981981981982</v>
      </c>
      <c r="O46" s="8">
        <v>0.48017950635751683</v>
      </c>
    </row>
    <row r="47" spans="2:16" hidden="1">
      <c r="B47" t="s">
        <v>33</v>
      </c>
      <c r="C47" s="151">
        <v>316</v>
      </c>
      <c r="D47" s="152">
        <v>531</v>
      </c>
      <c r="E47" s="152">
        <v>826</v>
      </c>
      <c r="F47" s="152">
        <v>728</v>
      </c>
      <c r="G47" s="152">
        <v>677</v>
      </c>
      <c r="H47" s="152">
        <v>632</v>
      </c>
      <c r="I47" s="152">
        <v>583</v>
      </c>
      <c r="J47" s="152">
        <v>390</v>
      </c>
      <c r="K47" s="152">
        <v>402</v>
      </c>
      <c r="L47" s="153">
        <v>205</v>
      </c>
      <c r="M47" s="154">
        <v>225</v>
      </c>
      <c r="N47">
        <v>241</v>
      </c>
      <c r="O47">
        <v>5756</v>
      </c>
      <c r="P47">
        <v>2401</v>
      </c>
    </row>
    <row r="48" spans="2:16" hidden="1">
      <c r="C48" s="8">
        <v>2.1351351351351351</v>
      </c>
      <c r="D48" s="8">
        <v>2.0661478599221792</v>
      </c>
      <c r="E48" s="8">
        <v>0.7428057553956835</v>
      </c>
      <c r="F48" s="8">
        <v>0.4925575101488498</v>
      </c>
      <c r="G48" s="8">
        <v>0.55628594905505346</v>
      </c>
      <c r="H48" s="8">
        <v>0.51930977814297452</v>
      </c>
      <c r="I48" s="8">
        <v>0.52333931777378817</v>
      </c>
      <c r="J48" s="8">
        <v>0.48088779284833538</v>
      </c>
      <c r="K48" s="8">
        <v>0.73897058823529416</v>
      </c>
      <c r="L48" s="8">
        <v>0.66129032258064513</v>
      </c>
      <c r="M48" s="8">
        <v>0.8035714285714286</v>
      </c>
      <c r="N48" s="8">
        <v>1.0711111111111111</v>
      </c>
      <c r="O48" s="8">
        <v>0.6606220589923103</v>
      </c>
      <c r="P48" s="155" t="e">
        <v>#DIV/0!</v>
      </c>
    </row>
    <row r="49" spans="2:15" hidden="1">
      <c r="B49" t="s">
        <v>33</v>
      </c>
      <c r="C49">
        <v>171</v>
      </c>
      <c r="D49">
        <v>277</v>
      </c>
      <c r="E49">
        <v>688</v>
      </c>
      <c r="F49">
        <v>849</v>
      </c>
      <c r="O49">
        <v>1985</v>
      </c>
    </row>
    <row r="50" spans="2:15" ht="12.75" hidden="1" customHeight="1">
      <c r="C50">
        <v>0.70954356846473032</v>
      </c>
      <c r="D50">
        <v>0.9264214046822743</v>
      </c>
      <c r="E50">
        <v>0.71443406022845279</v>
      </c>
      <c r="F50">
        <v>0.57326130992572588</v>
      </c>
      <c r="G50">
        <v>0</v>
      </c>
      <c r="H50">
        <v>0</v>
      </c>
      <c r="I50" t="e">
        <v>#DIV/0!</v>
      </c>
      <c r="J50" t="e">
        <v>#DIV/0!</v>
      </c>
      <c r="K50" t="e">
        <v>#DIV/0!</v>
      </c>
      <c r="L50" t="e">
        <v>#DIV/0!</v>
      </c>
      <c r="M50" t="e">
        <v>#DIV/0!</v>
      </c>
      <c r="N50" t="e">
        <v>#DIV/0!</v>
      </c>
      <c r="O50">
        <v>0.35541629364368843</v>
      </c>
    </row>
    <row r="51" spans="2:15" ht="12.75" hidden="1" customHeight="1"/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110" zoomScaleNormal="110" workbookViewId="0">
      <selection activeCell="D15" sqref="D15:H17"/>
    </sheetView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39"/>
      <c r="C1" s="239"/>
      <c r="D1" s="239"/>
      <c r="E1" s="239"/>
      <c r="F1" s="239"/>
      <c r="G1" s="239"/>
      <c r="H1" s="239"/>
      <c r="I1" s="156"/>
      <c r="J1" s="156"/>
      <c r="K1" s="156"/>
      <c r="L1" s="156"/>
    </row>
    <row r="2" spans="2:12" ht="14.25">
      <c r="B2" s="223" t="s">
        <v>120</v>
      </c>
      <c r="C2" s="223"/>
      <c r="D2" s="223"/>
      <c r="E2" s="223"/>
      <c r="F2" s="223"/>
      <c r="G2" s="223"/>
      <c r="H2" s="223"/>
      <c r="I2" s="240"/>
      <c r="J2" s="240"/>
      <c r="K2" s="240"/>
      <c r="L2" s="240"/>
    </row>
    <row r="3" spans="2:12" ht="24" customHeight="1">
      <c r="B3" s="224" t="s">
        <v>51</v>
      </c>
      <c r="C3" s="225" t="s">
        <v>52</v>
      </c>
      <c r="D3" s="225" t="str">
        <f>'R_MC 2023 rankings'!D3:H3</f>
        <v>January-June</v>
      </c>
      <c r="E3" s="225"/>
      <c r="F3" s="225"/>
      <c r="G3" s="225"/>
      <c r="H3" s="225"/>
      <c r="I3" s="157"/>
      <c r="J3" s="158"/>
      <c r="K3" s="158"/>
      <c r="L3" s="158"/>
    </row>
    <row r="4" spans="2:12">
      <c r="B4" s="224"/>
      <c r="C4" s="225"/>
      <c r="D4" s="102">
        <v>2023</v>
      </c>
      <c r="E4" s="102" t="s">
        <v>54</v>
      </c>
      <c r="F4" s="102">
        <v>2022</v>
      </c>
      <c r="G4" s="102" t="s">
        <v>54</v>
      </c>
      <c r="H4" s="102" t="s">
        <v>55</v>
      </c>
      <c r="J4" s="6"/>
      <c r="K4" s="6"/>
      <c r="L4" s="6"/>
    </row>
    <row r="5" spans="2:12">
      <c r="B5" s="252">
        <v>1</v>
      </c>
      <c r="C5" s="253" t="s">
        <v>26</v>
      </c>
      <c r="D5" s="254">
        <v>1347</v>
      </c>
      <c r="E5" s="101">
        <v>0.23976504093983625</v>
      </c>
      <c r="F5" s="254">
        <v>1408</v>
      </c>
      <c r="G5" s="101">
        <v>0.23154086498931098</v>
      </c>
      <c r="H5" s="159">
        <v>-4.3323863636363646E-2</v>
      </c>
      <c r="J5" s="6"/>
      <c r="K5" s="6"/>
      <c r="L5" s="6"/>
    </row>
    <row r="6" spans="2:12">
      <c r="B6" s="255">
        <v>2</v>
      </c>
      <c r="C6" s="256" t="s">
        <v>42</v>
      </c>
      <c r="D6" s="257">
        <v>729</v>
      </c>
      <c r="E6" s="106">
        <v>0.12976148095407619</v>
      </c>
      <c r="F6" s="257">
        <v>843</v>
      </c>
      <c r="G6" s="106">
        <v>0.1386285150468673</v>
      </c>
      <c r="H6" s="160">
        <v>-0.13523131672597866</v>
      </c>
      <c r="J6" s="6"/>
      <c r="K6" s="6"/>
      <c r="L6" s="6"/>
    </row>
    <row r="7" spans="2:12">
      <c r="B7" s="252">
        <v>3</v>
      </c>
      <c r="C7" s="253" t="s">
        <v>68</v>
      </c>
      <c r="D7" s="254">
        <v>631</v>
      </c>
      <c r="E7" s="101">
        <v>0.11231755072979709</v>
      </c>
      <c r="F7" s="254">
        <v>633</v>
      </c>
      <c r="G7" s="101">
        <v>0.10409472126295018</v>
      </c>
      <c r="H7" s="159">
        <v>-3.1595576619273258E-3</v>
      </c>
      <c r="J7" s="6"/>
      <c r="K7" s="6"/>
      <c r="L7" s="6"/>
    </row>
    <row r="8" spans="2:12">
      <c r="B8" s="255">
        <v>4</v>
      </c>
      <c r="C8" s="256" t="s">
        <v>79</v>
      </c>
      <c r="D8" s="257">
        <v>430</v>
      </c>
      <c r="E8" s="106">
        <v>7.6539693841224637E-2</v>
      </c>
      <c r="F8" s="257">
        <v>321</v>
      </c>
      <c r="G8" s="106">
        <v>5.2787370498273312E-2</v>
      </c>
      <c r="H8" s="160">
        <v>0.33956386292834884</v>
      </c>
      <c r="J8" s="6"/>
      <c r="K8" s="6"/>
      <c r="L8" s="6"/>
    </row>
    <row r="9" spans="2:12">
      <c r="B9" s="252">
        <v>5</v>
      </c>
      <c r="C9" s="253" t="s">
        <v>76</v>
      </c>
      <c r="D9" s="254">
        <v>355</v>
      </c>
      <c r="E9" s="101">
        <v>6.3189747241011035E-2</v>
      </c>
      <c r="F9" s="254">
        <v>360</v>
      </c>
      <c r="G9" s="101">
        <v>5.9200789343857918E-2</v>
      </c>
      <c r="H9" s="193">
        <v>-1.388888888888884E-2</v>
      </c>
      <c r="J9" s="6"/>
      <c r="K9" s="6"/>
      <c r="L9" s="6"/>
    </row>
    <row r="10" spans="2:12">
      <c r="B10" s="255">
        <v>6</v>
      </c>
      <c r="C10" s="256" t="s">
        <v>142</v>
      </c>
      <c r="D10" s="257">
        <v>291</v>
      </c>
      <c r="E10" s="106">
        <v>5.1797792808828763E-2</v>
      </c>
      <c r="F10" s="257">
        <v>228</v>
      </c>
      <c r="G10" s="106">
        <v>3.7493833251110012E-2</v>
      </c>
      <c r="H10" s="160">
        <v>0.27631578947368429</v>
      </c>
      <c r="J10" s="6"/>
      <c r="K10" s="6"/>
      <c r="L10" s="6"/>
    </row>
    <row r="11" spans="2:12">
      <c r="B11" s="252">
        <v>7</v>
      </c>
      <c r="C11" s="253" t="s">
        <v>141</v>
      </c>
      <c r="D11" s="254">
        <v>174</v>
      </c>
      <c r="E11" s="101">
        <v>3.097187611249555E-2</v>
      </c>
      <c r="F11" s="254">
        <v>191</v>
      </c>
      <c r="G11" s="101">
        <v>3.1409307679657952E-2</v>
      </c>
      <c r="H11" s="159">
        <v>-8.9005235602094279E-2</v>
      </c>
      <c r="J11" s="6"/>
      <c r="K11" s="6"/>
      <c r="L11" s="6"/>
    </row>
    <row r="12" spans="2:12">
      <c r="B12" s="255">
        <v>8</v>
      </c>
      <c r="C12" s="256" t="s">
        <v>140</v>
      </c>
      <c r="D12" s="257">
        <v>171</v>
      </c>
      <c r="E12" s="106">
        <v>3.0437878248487007E-2</v>
      </c>
      <c r="F12" s="257">
        <v>104</v>
      </c>
      <c r="G12" s="106">
        <v>1.7102450254892286E-2</v>
      </c>
      <c r="H12" s="160">
        <v>0.64423076923076916</v>
      </c>
      <c r="J12" s="6"/>
      <c r="K12" s="6"/>
      <c r="L12" s="6"/>
    </row>
    <row r="13" spans="2:12">
      <c r="B13" s="252">
        <v>9</v>
      </c>
      <c r="C13" s="253" t="s">
        <v>28</v>
      </c>
      <c r="D13" s="254">
        <v>167</v>
      </c>
      <c r="E13" s="101">
        <v>2.9725881096475615E-2</v>
      </c>
      <c r="F13" s="254">
        <v>186</v>
      </c>
      <c r="G13" s="101">
        <v>3.0587074494326592E-2</v>
      </c>
      <c r="H13" s="159">
        <v>-0.10215053763440862</v>
      </c>
      <c r="J13" s="6"/>
      <c r="K13" s="6"/>
      <c r="L13" s="6"/>
    </row>
    <row r="14" spans="2:12">
      <c r="B14" s="255">
        <v>10</v>
      </c>
      <c r="C14" s="256" t="s">
        <v>147</v>
      </c>
      <c r="D14" s="257">
        <v>134</v>
      </c>
      <c r="E14" s="106">
        <v>2.385190459238163E-2</v>
      </c>
      <c r="F14" s="257">
        <v>103</v>
      </c>
      <c r="G14" s="106">
        <v>1.6938003617826016E-2</v>
      </c>
      <c r="H14" s="160">
        <v>0.30097087378640786</v>
      </c>
      <c r="J14" s="6"/>
      <c r="K14" s="6"/>
      <c r="L14" s="6"/>
    </row>
    <row r="15" spans="2:12">
      <c r="B15" s="230" t="s">
        <v>103</v>
      </c>
      <c r="C15" s="230"/>
      <c r="D15" s="129">
        <f>SUM(D5:D14)</f>
        <v>4429</v>
      </c>
      <c r="E15" s="130">
        <f>SUM(E5:E14)</f>
        <v>0.78835884656461375</v>
      </c>
      <c r="F15" s="129">
        <f>SUM(F5:F14)</f>
        <v>4377</v>
      </c>
      <c r="G15" s="130">
        <f>SUM(G5:G14)</f>
        <v>0.71978293043907271</v>
      </c>
      <c r="H15" s="131">
        <f>+D15/F15-1</f>
        <v>1.188028329906321E-2</v>
      </c>
    </row>
    <row r="16" spans="2:12">
      <c r="B16" s="230" t="s">
        <v>102</v>
      </c>
      <c r="C16" s="230"/>
      <c r="D16" s="129">
        <f>+D17-D15</f>
        <v>1189</v>
      </c>
      <c r="E16" s="130">
        <f>+D16/D17</f>
        <v>0.21164115343538625</v>
      </c>
      <c r="F16" s="129">
        <f>+F17-F15</f>
        <v>1704</v>
      </c>
      <c r="G16" s="130">
        <f>+F16/F17</f>
        <v>0.28021706956092746</v>
      </c>
      <c r="H16" s="131">
        <f>+D16/F16-1</f>
        <v>-0.30223004694835676</v>
      </c>
      <c r="I16" s="161"/>
    </row>
    <row r="17" spans="2:8">
      <c r="B17" s="231" t="s">
        <v>4</v>
      </c>
      <c r="C17" s="231"/>
      <c r="D17" s="258">
        <v>5618</v>
      </c>
      <c r="E17" s="133">
        <v>1.0000000000000004</v>
      </c>
      <c r="F17" s="258">
        <v>6081</v>
      </c>
      <c r="G17" s="133">
        <v>1.0000000000000004</v>
      </c>
      <c r="H17" s="259">
        <v>-7.613879296168391E-2</v>
      </c>
    </row>
    <row r="18" spans="2:8" ht="12.75" customHeight="1">
      <c r="B18" s="237" t="s">
        <v>70</v>
      </c>
      <c r="C18" s="237"/>
      <c r="D18" s="237"/>
      <c r="E18" s="237"/>
      <c r="F18" s="237"/>
      <c r="G18" s="237"/>
      <c r="H18" s="237"/>
    </row>
    <row r="19" spans="2:8">
      <c r="B19" s="238" t="s">
        <v>40</v>
      </c>
      <c r="C19" s="238"/>
      <c r="D19" s="238"/>
      <c r="E19" s="238"/>
      <c r="F19" s="238"/>
      <c r="G19" s="238"/>
      <c r="H19" s="238"/>
    </row>
    <row r="20" spans="2:8">
      <c r="B20" s="238"/>
      <c r="C20" s="238"/>
      <c r="D20" s="238"/>
      <c r="E20" s="238"/>
      <c r="F20" s="238"/>
      <c r="G20" s="238"/>
      <c r="H20" s="238"/>
    </row>
    <row r="22" spans="2:8">
      <c r="C22" s="162"/>
    </row>
    <row r="26" spans="2:8">
      <c r="C26" s="162"/>
    </row>
    <row r="28" spans="2:8">
      <c r="C28" s="162"/>
    </row>
    <row r="33" spans="3:3">
      <c r="C33" s="162"/>
    </row>
    <row r="39" spans="3:3">
      <c r="C39" s="162"/>
    </row>
    <row r="43" spans="3:3">
      <c r="C43" s="162"/>
    </row>
    <row r="47" spans="3:3">
      <c r="C47" s="162"/>
    </row>
    <row r="52" spans="3:3">
      <c r="C52" s="162"/>
    </row>
    <row r="58" spans="3:3">
      <c r="C58" s="162"/>
    </row>
    <row r="71" spans="3:3">
      <c r="C71" s="162"/>
    </row>
    <row r="95" spans="3:3">
      <c r="C95" s="162"/>
    </row>
    <row r="107" spans="3:3">
      <c r="C107" s="162"/>
    </row>
    <row r="110" spans="3:3">
      <c r="C110" s="162"/>
    </row>
    <row r="111" spans="3:3">
      <c r="C111" s="162"/>
    </row>
    <row r="114" spans="3:3">
      <c r="C114" s="162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H1:H4 H18:H1048576">
    <cfRule type="cellIs" dxfId="5" priority="6" operator="lessThan">
      <formula>0</formula>
    </cfRule>
  </conditionalFormatting>
  <conditionalFormatting sqref="E5:E14 G5:G14">
    <cfRule type="cellIs" dxfId="4" priority="5" operator="equal">
      <formula>0</formula>
    </cfRule>
  </conditionalFormatting>
  <conditionalFormatting sqref="D5:D14">
    <cfRule type="cellIs" dxfId="3" priority="4" operator="equal">
      <formula>0</formula>
    </cfRule>
  </conditionalFormatting>
  <conditionalFormatting sqref="F5:F14">
    <cfRule type="cellIs" dxfId="2" priority="3" operator="equal">
      <formula>0</formula>
    </cfRule>
  </conditionalFormatting>
  <conditionalFormatting sqref="H5:H14">
    <cfRule type="cellIs" dxfId="1" priority="2" operator="lessThan">
      <formula>0</formula>
    </cfRule>
  </conditionalFormatting>
  <conditionalFormatting sqref="H15: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90" zoomScaleNormal="90" workbookViewId="0">
      <selection activeCell="M10" sqref="M10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7" t="s">
        <v>121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2:35" ht="15.75" customHeight="1">
      <c r="B2" s="163" t="s">
        <v>5</v>
      </c>
      <c r="C2" s="144" t="s">
        <v>6</v>
      </c>
      <c r="D2" s="144" t="s">
        <v>7</v>
      </c>
      <c r="E2" s="143" t="s">
        <v>1</v>
      </c>
      <c r="F2" s="143" t="s">
        <v>8</v>
      </c>
      <c r="G2" s="143" t="s">
        <v>9</v>
      </c>
      <c r="H2" s="143" t="s">
        <v>10</v>
      </c>
      <c r="I2" s="143" t="s">
        <v>11</v>
      </c>
      <c r="J2" s="143" t="s">
        <v>12</v>
      </c>
      <c r="K2" s="143" t="s">
        <v>13</v>
      </c>
      <c r="L2" s="143" t="s">
        <v>14</v>
      </c>
      <c r="M2" s="143" t="s">
        <v>15</v>
      </c>
      <c r="N2" s="143" t="s">
        <v>16</v>
      </c>
      <c r="O2" s="143" t="s">
        <v>4</v>
      </c>
    </row>
    <row r="3" spans="2:35" ht="15.75" customHeight="1">
      <c r="B3" s="150" t="s">
        <v>3</v>
      </c>
      <c r="C3" s="77">
        <v>3346</v>
      </c>
      <c r="D3" s="77">
        <v>3853</v>
      </c>
      <c r="E3" s="77">
        <v>6614</v>
      </c>
      <c r="F3" s="77">
        <v>7235</v>
      </c>
      <c r="G3" s="77">
        <v>7965</v>
      </c>
      <c r="H3" s="77">
        <v>7563</v>
      </c>
      <c r="I3" s="77"/>
      <c r="J3" s="77"/>
      <c r="K3" s="77"/>
      <c r="L3" s="77"/>
      <c r="M3" s="77"/>
      <c r="N3" s="77"/>
      <c r="O3" s="77">
        <f>SUM(C3:N3)</f>
        <v>36576</v>
      </c>
      <c r="P3" s="8">
        <f>O3/O5</f>
        <v>0.84521883810140042</v>
      </c>
    </row>
    <row r="4" spans="2:35" ht="15.75" customHeight="1">
      <c r="B4" s="150" t="s">
        <v>2</v>
      </c>
      <c r="C4" s="77">
        <v>680</v>
      </c>
      <c r="D4" s="77">
        <v>775</v>
      </c>
      <c r="E4" s="77">
        <v>1151</v>
      </c>
      <c r="F4" s="77">
        <v>1215</v>
      </c>
      <c r="G4" s="77">
        <v>1463</v>
      </c>
      <c r="H4" s="77">
        <v>1414</v>
      </c>
      <c r="I4" s="77"/>
      <c r="J4" s="77"/>
      <c r="K4" s="77"/>
      <c r="L4" s="77"/>
      <c r="M4" s="77"/>
      <c r="N4" s="77"/>
      <c r="O4" s="77">
        <f>SUM(C4:N4)</f>
        <v>6698</v>
      </c>
      <c r="P4" s="8">
        <f>O4/O5</f>
        <v>0.15478116189859961</v>
      </c>
    </row>
    <row r="5" spans="2:35">
      <c r="B5" s="164" t="s">
        <v>111</v>
      </c>
      <c r="C5" s="146">
        <f>SUM(C3:C4)</f>
        <v>4026</v>
      </c>
      <c r="D5" s="146">
        <f>SUM(D3:D4)</f>
        <v>4628</v>
      </c>
      <c r="E5" s="146">
        <f>SUM(E3:E4)</f>
        <v>7765</v>
      </c>
      <c r="F5" s="146">
        <v>8450</v>
      </c>
      <c r="G5" s="146">
        <v>9428</v>
      </c>
      <c r="H5" s="146">
        <f>SUM(H3:H4)</f>
        <v>8977</v>
      </c>
      <c r="I5" s="146"/>
      <c r="J5" s="146"/>
      <c r="K5" s="146"/>
      <c r="L5" s="146"/>
      <c r="M5" s="146"/>
      <c r="N5" s="146"/>
      <c r="O5" s="146">
        <f>SUM(C5:N5)</f>
        <v>43274</v>
      </c>
      <c r="P5" s="8">
        <v>1</v>
      </c>
    </row>
    <row r="6" spans="2:35" ht="15.75" customHeight="1">
      <c r="B6" s="165" t="s">
        <v>112</v>
      </c>
      <c r="C6" s="166">
        <f>C5/N46-1</f>
        <v>0.33754152823920269</v>
      </c>
      <c r="D6" s="166">
        <f>D5/C5-1</f>
        <v>0.14952806756085435</v>
      </c>
      <c r="E6" s="166">
        <f>E5/D5-1</f>
        <v>0.67783059636992227</v>
      </c>
      <c r="F6" s="166">
        <v>8.8216355441081751E-2</v>
      </c>
      <c r="G6" s="166">
        <v>0.11573964497041422</v>
      </c>
      <c r="H6" s="166">
        <f>H5/G5-1</f>
        <v>-4.7836232498939313E-2</v>
      </c>
      <c r="I6" s="166"/>
      <c r="J6" s="166"/>
      <c r="K6" s="166"/>
      <c r="L6" s="166"/>
      <c r="M6" s="166"/>
      <c r="N6" s="166"/>
      <c r="O6" s="167"/>
      <c r="U6" s="61"/>
      <c r="V6" s="61"/>
      <c r="W6" s="61"/>
      <c r="X6" s="62"/>
      <c r="Y6" s="62"/>
      <c r="Z6" s="43"/>
      <c r="AH6" s="3"/>
    </row>
    <row r="7" spans="2:35" ht="15.75" customHeight="1">
      <c r="B7" s="165" t="s">
        <v>113</v>
      </c>
      <c r="C7" s="168">
        <f>C5/C46-1</f>
        <v>0.20322773460848764</v>
      </c>
      <c r="D7" s="168">
        <f>D5/D46-1</f>
        <v>4.0000000000000036E-2</v>
      </c>
      <c r="E7" s="168">
        <f>E5/E46-1</f>
        <v>-1.6466117796073432E-2</v>
      </c>
      <c r="F7" s="168">
        <v>6.1157855079743806E-2</v>
      </c>
      <c r="G7" s="168">
        <v>7.2094609961337319E-2</v>
      </c>
      <c r="H7" s="168">
        <f>H5/H46-1</f>
        <v>5.6117647058823605E-2</v>
      </c>
      <c r="I7" s="168"/>
      <c r="J7" s="168"/>
      <c r="K7" s="168"/>
      <c r="L7" s="168"/>
      <c r="M7" s="168"/>
      <c r="N7" s="168"/>
      <c r="O7" s="168">
        <f ca="1">+O5/G13-1</f>
        <v>5.6803751098954747E-2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9"/>
    </row>
    <row r="8" spans="2:35">
      <c r="B8" s="43"/>
      <c r="C8" s="32"/>
      <c r="D8" s="43"/>
      <c r="E8" s="43"/>
      <c r="F8" s="43"/>
      <c r="O8" s="3"/>
    </row>
    <row r="9" spans="2:35" ht="28.5" customHeight="1">
      <c r="B9" s="218" t="s">
        <v>5</v>
      </c>
      <c r="C9" s="234" t="str">
        <f>'R_MP NEW 2023vs2022'!C12:D12</f>
        <v>JUNE</v>
      </c>
      <c r="D9" s="234"/>
      <c r="E9" s="235" t="s">
        <v>31</v>
      </c>
      <c r="F9" s="236" t="str">
        <f>'R_PTW 2023vs2022'!F9:G9</f>
        <v>JANUARY-JUNE</v>
      </c>
      <c r="G9" s="236"/>
      <c r="H9" s="235" t="s">
        <v>31</v>
      </c>
      <c r="O9" s="3"/>
    </row>
    <row r="10" spans="2:35" ht="26.25" customHeight="1">
      <c r="B10" s="218"/>
      <c r="C10" s="86">
        <f>'R_MP NEW 2023vs2022'!C13</f>
        <v>2023</v>
      </c>
      <c r="D10" s="86">
        <f>'R_MP NEW 2023vs2022'!D13</f>
        <v>2022</v>
      </c>
      <c r="E10" s="235"/>
      <c r="F10" s="86">
        <f>'R_MP NEW 2023vs2022'!F13</f>
        <v>2023</v>
      </c>
      <c r="G10" s="86">
        <f>'R_MP NEW 2023vs2022'!G13</f>
        <v>2022</v>
      </c>
      <c r="H10" s="235"/>
      <c r="I10" s="4"/>
      <c r="O10" s="3"/>
    </row>
    <row r="11" spans="2:35" ht="18" customHeight="1">
      <c r="B11" s="150" t="s">
        <v>22</v>
      </c>
      <c r="C11" s="169">
        <f ca="1">OFFSET(B3,,COUNTA(C3:N3),,)</f>
        <v>7563</v>
      </c>
      <c r="D11" s="169">
        <f ca="1">OFFSET(B44,,COUNTA(C3:N3),,)</f>
        <v>7071</v>
      </c>
      <c r="E11" s="170">
        <f ca="1">+C11/D11-1</f>
        <v>6.9579974543911849E-2</v>
      </c>
      <c r="F11" s="169">
        <f>O3</f>
        <v>36576</v>
      </c>
      <c r="G11" s="150">
        <f ca="1">SUM(OFFSET(C44,,,,COUNTA(C3:N3)))</f>
        <v>34665</v>
      </c>
      <c r="H11" s="170">
        <f ca="1">+F11/G11-1</f>
        <v>5.5127650367806202E-2</v>
      </c>
      <c r="I11" s="4"/>
      <c r="O11" s="3"/>
      <c r="AI11" s="8"/>
    </row>
    <row r="12" spans="2:35" ht="18" customHeight="1">
      <c r="B12" s="150" t="s">
        <v>23</v>
      </c>
      <c r="C12" s="169">
        <f ca="1">OFFSET(B4,,COUNTA(C4:N4),,)</f>
        <v>1414</v>
      </c>
      <c r="D12" s="169">
        <f ca="1">OFFSET(B45,,COUNTA(C4:N4),,)</f>
        <v>1429</v>
      </c>
      <c r="E12" s="170">
        <f ca="1">+C12/D12-1</f>
        <v>-1.049685094471664E-2</v>
      </c>
      <c r="F12" s="169">
        <f>O4</f>
        <v>6698</v>
      </c>
      <c r="G12" s="150">
        <f ca="1">SUM(OFFSET(C45,,,,COUNTA(C4:N4)))</f>
        <v>6283</v>
      </c>
      <c r="H12" s="170">
        <f ca="1">+F12/G12-1</f>
        <v>6.6051249403151324E-2</v>
      </c>
      <c r="O12" s="3"/>
      <c r="R12" s="9"/>
      <c r="AI12" s="8"/>
    </row>
    <row r="13" spans="2:35" ht="18" customHeight="1">
      <c r="B13" s="171" t="s">
        <v>4</v>
      </c>
      <c r="C13" s="171">
        <f ca="1">SUM(C11:C12)</f>
        <v>8977</v>
      </c>
      <c r="D13" s="171">
        <f ca="1">SUM(D11:D12)</f>
        <v>8500</v>
      </c>
      <c r="E13" s="172">
        <f ca="1">+C13/D13-1</f>
        <v>5.6117647058823605E-2</v>
      </c>
      <c r="F13" s="171">
        <f>SUM(F11:F12)</f>
        <v>43274</v>
      </c>
      <c r="G13" s="171">
        <f ca="1">SUM(G11:G12)</f>
        <v>40948</v>
      </c>
      <c r="H13" s="172">
        <f ca="1">+F13/G13-1</f>
        <v>5.6803751098954747E-2</v>
      </c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70</v>
      </c>
    </row>
    <row r="37" spans="2:15">
      <c r="B37" s="2" t="s">
        <v>40</v>
      </c>
    </row>
    <row r="42" spans="2:15">
      <c r="B42" s="207" t="s">
        <v>87</v>
      </c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</row>
    <row r="43" spans="2:15">
      <c r="B43" s="163" t="s">
        <v>5</v>
      </c>
      <c r="C43" s="144" t="s">
        <v>6</v>
      </c>
      <c r="D43" s="144" t="s">
        <v>7</v>
      </c>
      <c r="E43" s="143" t="s">
        <v>1</v>
      </c>
      <c r="F43" s="143" t="s">
        <v>8</v>
      </c>
      <c r="G43" s="143" t="s">
        <v>9</v>
      </c>
      <c r="H43" s="143" t="s">
        <v>10</v>
      </c>
      <c r="I43" s="143" t="s">
        <v>11</v>
      </c>
      <c r="J43" s="143" t="s">
        <v>12</v>
      </c>
      <c r="K43" s="143" t="s">
        <v>13</v>
      </c>
      <c r="L43" s="143" t="s">
        <v>14</v>
      </c>
      <c r="M43" s="143" t="s">
        <v>15</v>
      </c>
      <c r="N43" s="143" t="s">
        <v>16</v>
      </c>
      <c r="O43" s="143" t="s">
        <v>4</v>
      </c>
    </row>
    <row r="44" spans="2:15">
      <c r="B44" s="150" t="s">
        <v>3</v>
      </c>
      <c r="C44" s="77">
        <v>2855</v>
      </c>
      <c r="D44" s="77">
        <v>3810</v>
      </c>
      <c r="E44" s="77">
        <v>6696</v>
      </c>
      <c r="F44" s="77">
        <v>6795</v>
      </c>
      <c r="G44" s="77">
        <v>7438</v>
      </c>
      <c r="H44" s="77">
        <v>7071</v>
      </c>
      <c r="I44" s="77">
        <v>6571</v>
      </c>
      <c r="J44" s="77">
        <v>5398</v>
      </c>
      <c r="K44" s="77">
        <v>4265</v>
      </c>
      <c r="L44" s="77">
        <v>3421</v>
      </c>
      <c r="M44" s="77">
        <v>3097</v>
      </c>
      <c r="N44" s="77">
        <v>2456</v>
      </c>
      <c r="O44" s="77">
        <f>SUM(C44:N44)</f>
        <v>59873</v>
      </c>
    </row>
    <row r="45" spans="2:15">
      <c r="B45" s="150" t="s">
        <v>2</v>
      </c>
      <c r="C45" s="77">
        <v>491</v>
      </c>
      <c r="D45" s="77">
        <v>640</v>
      </c>
      <c r="E45" s="77">
        <v>1199</v>
      </c>
      <c r="F45" s="77">
        <v>1168</v>
      </c>
      <c r="G45" s="77">
        <v>1356</v>
      </c>
      <c r="H45" s="77">
        <v>1429</v>
      </c>
      <c r="I45" s="77">
        <v>1367</v>
      </c>
      <c r="J45" s="77">
        <v>1344</v>
      </c>
      <c r="K45" s="77">
        <v>958</v>
      </c>
      <c r="L45" s="77">
        <v>765</v>
      </c>
      <c r="M45" s="77">
        <v>751</v>
      </c>
      <c r="N45" s="77">
        <v>554</v>
      </c>
      <c r="O45" s="77">
        <f>SUM(C45:N45)</f>
        <v>12022</v>
      </c>
    </row>
    <row r="46" spans="2:15">
      <c r="B46" s="164" t="s">
        <v>83</v>
      </c>
      <c r="C46" s="146">
        <f>SUM(C44:C45)</f>
        <v>3346</v>
      </c>
      <c r="D46" s="146">
        <f>SUM(D44:D45)</f>
        <v>4450</v>
      </c>
      <c r="E46" s="146">
        <f>SUM(E44:E45)</f>
        <v>7895</v>
      </c>
      <c r="F46" s="146">
        <f>SUM(F44:F45)</f>
        <v>7963</v>
      </c>
      <c r="G46" s="146">
        <f t="shared" ref="G46:N46" si="0">SUM(G44:G45)</f>
        <v>8794</v>
      </c>
      <c r="H46" s="146">
        <f t="shared" si="0"/>
        <v>8500</v>
      </c>
      <c r="I46" s="146">
        <f t="shared" si="0"/>
        <v>7938</v>
      </c>
      <c r="J46" s="146">
        <f t="shared" si="0"/>
        <v>6742</v>
      </c>
      <c r="K46" s="146">
        <f t="shared" si="0"/>
        <v>5223</v>
      </c>
      <c r="L46" s="146">
        <f t="shared" si="0"/>
        <v>4186</v>
      </c>
      <c r="M46" s="146">
        <f t="shared" si="0"/>
        <v>3848</v>
      </c>
      <c r="N46" s="146">
        <f t="shared" si="0"/>
        <v>3010</v>
      </c>
      <c r="O46" s="146">
        <f>SUM(C46:N46)</f>
        <v>71895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tabSelected="1" zoomScaleNormal="100" workbookViewId="0">
      <selection activeCell="H25" sqref="H25:H31"/>
    </sheetView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16" t="s">
        <v>122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"/>
    </row>
    <row r="3" spans="2:19" ht="21" customHeight="1">
      <c r="B3" s="249" t="s">
        <v>3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70"/>
    </row>
    <row r="4" spans="2:19" ht="13.5" customHeight="1">
      <c r="B4" s="173"/>
      <c r="C4" s="173" t="s">
        <v>6</v>
      </c>
      <c r="D4" s="173" t="s">
        <v>7</v>
      </c>
      <c r="E4" s="173" t="s">
        <v>1</v>
      </c>
      <c r="F4" s="173" t="s">
        <v>8</v>
      </c>
      <c r="G4" s="173" t="s">
        <v>9</v>
      </c>
      <c r="H4" s="173" t="s">
        <v>10</v>
      </c>
      <c r="I4" s="173" t="s">
        <v>11</v>
      </c>
      <c r="J4" s="173" t="s">
        <v>12</v>
      </c>
      <c r="K4" s="173" t="s">
        <v>13</v>
      </c>
      <c r="L4" s="173" t="s">
        <v>14</v>
      </c>
      <c r="M4" s="173" t="s">
        <v>15</v>
      </c>
      <c r="N4" s="173" t="s">
        <v>16</v>
      </c>
      <c r="O4" s="173" t="s">
        <v>4</v>
      </c>
      <c r="P4" s="72"/>
      <c r="S4" s="9"/>
    </row>
    <row r="5" spans="2:19" ht="13.5" customHeight="1">
      <c r="B5" s="174" t="s">
        <v>88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72"/>
      <c r="S5" s="9"/>
    </row>
    <row r="6" spans="2:19" ht="13.5" customHeight="1">
      <c r="B6" s="175" t="s">
        <v>89</v>
      </c>
      <c r="C6" s="175">
        <f>'[1]R_PTW NEW 2023vs2022'!U3</f>
        <v>856</v>
      </c>
      <c r="D6" s="175">
        <f>'[1]R_PTW NEW 2023vs2022'!V3</f>
        <v>1276</v>
      </c>
      <c r="E6" s="175">
        <f>'[1]R_PTW NEW 2023vs2022'!W3</f>
        <v>2828</v>
      </c>
      <c r="F6" s="175">
        <f>'[1]R_PTW NEW 2023vs2022'!X3</f>
        <v>2875</v>
      </c>
      <c r="G6" s="175">
        <f>'[1]R_PTW NEW 2023vs2022'!Y3</f>
        <v>3412</v>
      </c>
      <c r="H6" s="175">
        <f>'[1]R_PTW NEW 2023vs2022'!Z3</f>
        <v>3241</v>
      </c>
      <c r="I6" s="175">
        <f>'[1]R_PTW NEW 2023vs2022'!AA3</f>
        <v>2715</v>
      </c>
      <c r="J6" s="175">
        <f>'[1]R_PTW NEW 2023vs2022'!AB3</f>
        <v>2326</v>
      </c>
      <c r="K6" s="175">
        <f>'[1]R_PTW NEW 2023vs2022'!AC3</f>
        <v>1469</v>
      </c>
      <c r="L6" s="175">
        <f>'[1]R_PTW NEW 2023vs2022'!AD3</f>
        <v>1176</v>
      </c>
      <c r="M6" s="175">
        <f>'[1]R_PTW NEW 2023vs2022'!AE3</f>
        <v>936</v>
      </c>
      <c r="N6" s="175">
        <f>'[1]R_PTW NEW 2023vs2022'!AF3</f>
        <v>800</v>
      </c>
      <c r="O6" s="175">
        <f>SUM(C6:N6)</f>
        <v>23910</v>
      </c>
      <c r="P6" s="72"/>
      <c r="S6" s="9"/>
    </row>
    <row r="7" spans="2:19" ht="13.5" customHeight="1">
      <c r="B7" s="175" t="s">
        <v>90</v>
      </c>
      <c r="C7" s="175">
        <f>'[1]R_PTW USED 2023vs2022'!U3</f>
        <v>2855</v>
      </c>
      <c r="D7" s="175">
        <f>'[1]R_PTW USED 2023vs2022'!V3</f>
        <v>3810</v>
      </c>
      <c r="E7" s="175">
        <f>'[1]R_PTW USED 2023vs2022'!W3</f>
        <v>6696</v>
      </c>
      <c r="F7" s="175">
        <f>'[1]R_PTW USED 2023vs2022'!X3</f>
        <v>6795</v>
      </c>
      <c r="G7" s="175">
        <f>'[1]R_PTW USED 2023vs2022'!Y3</f>
        <v>7438</v>
      </c>
      <c r="H7" s="175">
        <f>'[1]R_PTW USED 2023vs2022'!Z3</f>
        <v>7071</v>
      </c>
      <c r="I7" s="175">
        <f>'[1]R_PTW USED 2023vs2022'!AA3</f>
        <v>6571</v>
      </c>
      <c r="J7" s="175">
        <f>'[1]R_PTW USED 2023vs2022'!AB3</f>
        <v>5398</v>
      </c>
      <c r="K7" s="175">
        <f>'[1]R_PTW USED 2023vs2022'!AC3</f>
        <v>4265</v>
      </c>
      <c r="L7" s="175">
        <f>'[1]R_PTW USED 2023vs2022'!AD3</f>
        <v>3421</v>
      </c>
      <c r="M7" s="175">
        <f>'[1]R_PTW USED 2023vs2022'!AE3</f>
        <v>3097</v>
      </c>
      <c r="N7" s="175">
        <f>'[1]R_PTW USED 2023vs2022'!AF3</f>
        <v>2456</v>
      </c>
      <c r="O7" s="175">
        <f>SUM(C7:N7)</f>
        <v>59873</v>
      </c>
      <c r="P7" s="72"/>
      <c r="S7" s="9"/>
    </row>
    <row r="8" spans="2:19" ht="13.5" customHeight="1">
      <c r="B8" s="176" t="s">
        <v>91</v>
      </c>
      <c r="C8" s="176">
        <f>C6+C7</f>
        <v>3711</v>
      </c>
      <c r="D8" s="176">
        <f t="shared" ref="D8:N8" si="0">D6+D7</f>
        <v>5086</v>
      </c>
      <c r="E8" s="176">
        <f t="shared" si="0"/>
        <v>9524</v>
      </c>
      <c r="F8" s="176">
        <f t="shared" si="0"/>
        <v>9670</v>
      </c>
      <c r="G8" s="176">
        <f t="shared" si="0"/>
        <v>10850</v>
      </c>
      <c r="H8" s="176">
        <f t="shared" si="0"/>
        <v>10312</v>
      </c>
      <c r="I8" s="176">
        <f t="shared" si="0"/>
        <v>9286</v>
      </c>
      <c r="J8" s="176">
        <f t="shared" si="0"/>
        <v>7724</v>
      </c>
      <c r="K8" s="176">
        <f t="shared" si="0"/>
        <v>5734</v>
      </c>
      <c r="L8" s="176">
        <f t="shared" si="0"/>
        <v>4597</v>
      </c>
      <c r="M8" s="176">
        <f t="shared" si="0"/>
        <v>4033</v>
      </c>
      <c r="N8" s="176">
        <f t="shared" si="0"/>
        <v>3256</v>
      </c>
      <c r="O8" s="176">
        <f>SUM(C8:N8)</f>
        <v>83783</v>
      </c>
      <c r="P8" s="72"/>
      <c r="S8" s="9"/>
    </row>
    <row r="9" spans="2:19" ht="13.5" customHeight="1">
      <c r="B9" s="174" t="s">
        <v>126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72"/>
      <c r="S9" s="9"/>
    </row>
    <row r="10" spans="2:19">
      <c r="B10" s="177" t="s">
        <v>129</v>
      </c>
      <c r="C10" s="177">
        <v>1126</v>
      </c>
      <c r="D10" s="177">
        <v>1524</v>
      </c>
      <c r="E10" s="177">
        <v>3134</v>
      </c>
      <c r="F10" s="177">
        <v>3577</v>
      </c>
      <c r="G10" s="177">
        <v>3620</v>
      </c>
      <c r="H10" s="177">
        <v>3442</v>
      </c>
      <c r="I10" s="177"/>
      <c r="J10" s="177"/>
      <c r="K10" s="177"/>
      <c r="L10" s="177"/>
      <c r="M10" s="177"/>
      <c r="N10" s="177"/>
      <c r="O10" s="177">
        <f>SUM(C10:N10)</f>
        <v>16423</v>
      </c>
      <c r="P10" s="72"/>
      <c r="S10" s="9"/>
    </row>
    <row r="11" spans="2:19" s="9" customFormat="1">
      <c r="B11" s="175" t="s">
        <v>128</v>
      </c>
      <c r="C11" s="175">
        <v>3346</v>
      </c>
      <c r="D11" s="175">
        <v>3853</v>
      </c>
      <c r="E11" s="175">
        <v>6614</v>
      </c>
      <c r="F11" s="175">
        <v>7235</v>
      </c>
      <c r="G11" s="175">
        <v>7965</v>
      </c>
      <c r="H11" s="175">
        <v>7563</v>
      </c>
      <c r="I11" s="175"/>
      <c r="J11" s="175"/>
      <c r="K11" s="175"/>
      <c r="L11" s="175"/>
      <c r="M11" s="175"/>
      <c r="N11" s="175"/>
      <c r="O11" s="175">
        <f>SUM(C11:N11)</f>
        <v>36576</v>
      </c>
      <c r="P11" s="75"/>
    </row>
    <row r="12" spans="2:19">
      <c r="B12" s="176" t="s">
        <v>127</v>
      </c>
      <c r="C12" s="176">
        <v>4472</v>
      </c>
      <c r="D12" s="176">
        <v>5377</v>
      </c>
      <c r="E12" s="176">
        <v>9748</v>
      </c>
      <c r="F12" s="176">
        <v>10812</v>
      </c>
      <c r="G12" s="176">
        <v>11585</v>
      </c>
      <c r="H12" s="176">
        <v>11005</v>
      </c>
      <c r="I12" s="176"/>
      <c r="J12" s="176"/>
      <c r="K12" s="176"/>
      <c r="L12" s="176"/>
      <c r="M12" s="176"/>
      <c r="N12" s="176"/>
      <c r="O12" s="176">
        <f>SUM(C12:N12)</f>
        <v>52999</v>
      </c>
      <c r="P12" s="8"/>
      <c r="S12" s="9"/>
    </row>
    <row r="13" spans="2:19" ht="13.5" customHeight="1">
      <c r="B13" s="177" t="s">
        <v>17</v>
      </c>
      <c r="C13" s="178">
        <v>0.20506601994071683</v>
      </c>
      <c r="D13" s="178">
        <v>5.721588674793554E-2</v>
      </c>
      <c r="E13" s="178">
        <v>2.351952960940773E-2</v>
      </c>
      <c r="F13" s="178">
        <v>0.11809720785935873</v>
      </c>
      <c r="G13" s="178">
        <v>6.7741935483870863E-2</v>
      </c>
      <c r="H13" s="178">
        <v>6.7203258339798344E-2</v>
      </c>
      <c r="I13" s="178"/>
      <c r="J13" s="178"/>
      <c r="K13" s="178"/>
      <c r="L13" s="178"/>
      <c r="M13" s="178"/>
      <c r="N13" s="178"/>
      <c r="O13" s="178">
        <f ca="1">+O12/SUM(OFFSET(C8,,,,COUNTA(C10:N10)))-1</f>
        <v>7.8245478404166624E-2</v>
      </c>
      <c r="P13" s="72"/>
      <c r="S13" s="9"/>
    </row>
    <row r="14" spans="2:19">
      <c r="B14" s="177" t="s">
        <v>18</v>
      </c>
      <c r="C14" s="178">
        <v>0.31542056074766345</v>
      </c>
      <c r="D14" s="178">
        <v>0.19435736677115978</v>
      </c>
      <c r="E14" s="178">
        <v>0.10820367751060811</v>
      </c>
      <c r="F14" s="178">
        <v>0.24417391304347835</v>
      </c>
      <c r="G14" s="178">
        <v>6.0961313012895646E-2</v>
      </c>
      <c r="H14" s="178">
        <v>6.201789571120031E-2</v>
      </c>
      <c r="I14" s="178"/>
      <c r="J14" s="178"/>
      <c r="K14" s="178"/>
      <c r="L14" s="178"/>
      <c r="M14" s="178"/>
      <c r="N14" s="178"/>
      <c r="O14" s="178">
        <f ca="1">+O10/SUM(OFFSET(C6,,,,COUNTA(C10:N10)))-1</f>
        <v>0.13355880728879077</v>
      </c>
      <c r="P14" s="72"/>
      <c r="S14" s="9"/>
    </row>
    <row r="15" spans="2:19" s="9" customFormat="1">
      <c r="B15" s="177" t="s">
        <v>19</v>
      </c>
      <c r="C15" s="178">
        <v>0.1719789842381787</v>
      </c>
      <c r="D15" s="178">
        <v>1.128608923884511E-2</v>
      </c>
      <c r="E15" s="178">
        <v>-1.2246117084826813E-2</v>
      </c>
      <c r="F15" s="178">
        <v>6.4753495217071411E-2</v>
      </c>
      <c r="G15" s="178">
        <v>7.0852379671954901E-2</v>
      </c>
      <c r="H15" s="178">
        <v>6.9579974543911849E-2</v>
      </c>
      <c r="I15" s="178"/>
      <c r="J15" s="178"/>
      <c r="K15" s="178"/>
      <c r="L15" s="178"/>
      <c r="M15" s="178"/>
      <c r="N15" s="178"/>
      <c r="O15" s="178">
        <f ca="1">+O11/SUM(OFFSET(C7,,,,COUNTA(C10:N10)))-1</f>
        <v>5.5127650367806202E-2</v>
      </c>
      <c r="P15" s="75"/>
    </row>
    <row r="16" spans="2:19">
      <c r="B16" s="177" t="s">
        <v>20</v>
      </c>
      <c r="C16" s="178">
        <v>0.25178890876565296</v>
      </c>
      <c r="D16" s="178">
        <v>0.2834294216105635</v>
      </c>
      <c r="E16" s="178">
        <v>0.32150184653262209</v>
      </c>
      <c r="F16" s="178">
        <v>0.33083610802811692</v>
      </c>
      <c r="G16" s="178">
        <v>0.312473025463962</v>
      </c>
      <c r="H16" s="178">
        <v>0.31276692412539753</v>
      </c>
      <c r="I16" s="178"/>
      <c r="J16" s="178"/>
      <c r="K16" s="178"/>
      <c r="L16" s="178"/>
      <c r="M16" s="178"/>
      <c r="N16" s="178"/>
      <c r="O16" s="178">
        <f>+O10/O12</f>
        <v>0.30987377120323023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9" t="s">
        <v>2</v>
      </c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70"/>
      <c r="S18" s="9"/>
    </row>
    <row r="19" spans="2:19">
      <c r="B19" s="173"/>
      <c r="C19" s="173" t="s">
        <v>6</v>
      </c>
      <c r="D19" s="173" t="s">
        <v>7</v>
      </c>
      <c r="E19" s="173" t="s">
        <v>1</v>
      </c>
      <c r="F19" s="173" t="s">
        <v>8</v>
      </c>
      <c r="G19" s="173" t="s">
        <v>9</v>
      </c>
      <c r="H19" s="173" t="s">
        <v>10</v>
      </c>
      <c r="I19" s="173" t="s">
        <v>11</v>
      </c>
      <c r="J19" s="173" t="s">
        <v>12</v>
      </c>
      <c r="K19" s="173" t="s">
        <v>13</v>
      </c>
      <c r="L19" s="173" t="s">
        <v>14</v>
      </c>
      <c r="M19" s="173" t="s">
        <v>15</v>
      </c>
      <c r="N19" s="173" t="s">
        <v>16</v>
      </c>
      <c r="O19" s="173" t="s">
        <v>4</v>
      </c>
      <c r="P19" s="72"/>
      <c r="S19" s="9"/>
    </row>
    <row r="20" spans="2:19">
      <c r="B20" s="179" t="s">
        <v>88</v>
      </c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72"/>
      <c r="S20" s="9"/>
    </row>
    <row r="21" spans="2:19">
      <c r="B21" s="175" t="s">
        <v>92</v>
      </c>
      <c r="C21" s="192">
        <f>'[1]R_PTW NEW 2023vs2022'!U4</f>
        <v>355</v>
      </c>
      <c r="D21" s="192">
        <f>'[1]R_PTW NEW 2023vs2022'!V4</f>
        <v>496</v>
      </c>
      <c r="E21" s="192">
        <f>'[1]R_PTW NEW 2023vs2022'!W4</f>
        <v>1041</v>
      </c>
      <c r="F21" s="192">
        <f>'[1]R_PTW NEW 2023vs2022'!X4</f>
        <v>1207</v>
      </c>
      <c r="G21" s="192">
        <f>'[1]R_PTW NEW 2023vs2022'!Y4</f>
        <v>1469</v>
      </c>
      <c r="H21" s="192">
        <f>'[1]R_PTW NEW 2023vs2022'!Z4</f>
        <v>1513</v>
      </c>
      <c r="I21" s="192">
        <f>'[1]R_PTW NEW 2023vs2022'!AA4</f>
        <v>1390</v>
      </c>
      <c r="J21" s="192">
        <f>'[1]R_PTW NEW 2023vs2022'!AB4</f>
        <v>1276</v>
      </c>
      <c r="K21" s="192">
        <f>'[1]R_PTW NEW 2023vs2022'!AC4</f>
        <v>965</v>
      </c>
      <c r="L21" s="192">
        <f>'[1]R_PTW NEW 2023vs2022'!AD4</f>
        <v>697</v>
      </c>
      <c r="M21" s="192">
        <f>'[1]R_PTW NEW 2023vs2022'!AE4</f>
        <v>562</v>
      </c>
      <c r="N21" s="192">
        <f>'[1]R_PTW NEW 2023vs2022'!AF4</f>
        <v>443</v>
      </c>
      <c r="O21" s="175">
        <f>SUM(C21:N21)</f>
        <v>11414</v>
      </c>
      <c r="P21" s="72"/>
      <c r="S21" s="9"/>
    </row>
    <row r="22" spans="2:19" ht="21" customHeight="1">
      <c r="B22" s="175" t="s">
        <v>93</v>
      </c>
      <c r="C22" s="175">
        <f>'[1]R_PTW USED 2023vs2022'!U4</f>
        <v>491</v>
      </c>
      <c r="D22" s="175">
        <f>'[1]R_PTW USED 2023vs2022'!V4</f>
        <v>640</v>
      </c>
      <c r="E22" s="175">
        <f>'[1]R_PTW USED 2023vs2022'!W4</f>
        <v>1199</v>
      </c>
      <c r="F22" s="175">
        <f>'[1]R_PTW USED 2023vs2022'!X4</f>
        <v>1168</v>
      </c>
      <c r="G22" s="175">
        <f>'[1]R_PTW USED 2023vs2022'!Y4</f>
        <v>1356</v>
      </c>
      <c r="H22" s="175">
        <f>'[1]R_PTW USED 2023vs2022'!Z4</f>
        <v>1429</v>
      </c>
      <c r="I22" s="175">
        <f>'[1]R_PTW USED 2023vs2022'!AA4</f>
        <v>1367</v>
      </c>
      <c r="J22" s="175">
        <f>'[1]R_PTW USED 2023vs2022'!AB4</f>
        <v>1344</v>
      </c>
      <c r="K22" s="175">
        <f>'[1]R_PTW USED 2023vs2022'!AC4</f>
        <v>958</v>
      </c>
      <c r="L22" s="175">
        <f>'[1]R_PTW USED 2023vs2022'!AD4</f>
        <v>765</v>
      </c>
      <c r="M22" s="175">
        <f>'[1]R_PTW USED 2023vs2022'!AE4</f>
        <v>751</v>
      </c>
      <c r="N22" s="175">
        <f>'[1]R_PTW USED 2023vs2022'!AF4</f>
        <v>554</v>
      </c>
      <c r="O22" s="175">
        <f>SUM(C22:N22)</f>
        <v>12022</v>
      </c>
      <c r="P22" s="72"/>
      <c r="S22" s="9"/>
    </row>
    <row r="23" spans="2:19">
      <c r="B23" s="176" t="s">
        <v>94</v>
      </c>
      <c r="C23" s="176">
        <f>C22+C21</f>
        <v>846</v>
      </c>
      <c r="D23" s="176">
        <f t="shared" ref="D23:N23" si="1">D22+D21</f>
        <v>1136</v>
      </c>
      <c r="E23" s="176">
        <f t="shared" si="1"/>
        <v>2240</v>
      </c>
      <c r="F23" s="176">
        <f t="shared" si="1"/>
        <v>2375</v>
      </c>
      <c r="G23" s="176">
        <f t="shared" si="1"/>
        <v>2825</v>
      </c>
      <c r="H23" s="176">
        <f t="shared" si="1"/>
        <v>2942</v>
      </c>
      <c r="I23" s="176">
        <f t="shared" si="1"/>
        <v>2757</v>
      </c>
      <c r="J23" s="176">
        <f t="shared" si="1"/>
        <v>2620</v>
      </c>
      <c r="K23" s="176">
        <f t="shared" si="1"/>
        <v>1923</v>
      </c>
      <c r="L23" s="176">
        <f t="shared" si="1"/>
        <v>1462</v>
      </c>
      <c r="M23" s="176">
        <f t="shared" si="1"/>
        <v>1313</v>
      </c>
      <c r="N23" s="176">
        <f t="shared" si="1"/>
        <v>997</v>
      </c>
      <c r="O23" s="176">
        <f>SUM(C23:N23)</f>
        <v>23436</v>
      </c>
      <c r="P23" s="72"/>
      <c r="S23" s="9"/>
    </row>
    <row r="24" spans="2:19">
      <c r="B24" s="179" t="s">
        <v>126</v>
      </c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72"/>
      <c r="S24" s="9"/>
    </row>
    <row r="25" spans="2:19">
      <c r="B25" s="177" t="s">
        <v>125</v>
      </c>
      <c r="C25" s="177">
        <v>440</v>
      </c>
      <c r="D25" s="177">
        <v>501</v>
      </c>
      <c r="E25" s="177">
        <v>912</v>
      </c>
      <c r="F25" s="177">
        <v>1115</v>
      </c>
      <c r="G25" s="177">
        <v>1291</v>
      </c>
      <c r="H25" s="177">
        <v>1359</v>
      </c>
      <c r="I25" s="177"/>
      <c r="J25" s="177"/>
      <c r="K25" s="177"/>
      <c r="L25" s="177"/>
      <c r="M25" s="177"/>
      <c r="N25" s="177"/>
      <c r="O25" s="177">
        <f>SUM(C25:N25)</f>
        <v>5618</v>
      </c>
      <c r="P25" s="72"/>
      <c r="S25" s="9"/>
    </row>
    <row r="26" spans="2:19" s="9" customFormat="1">
      <c r="B26" s="175" t="s">
        <v>124</v>
      </c>
      <c r="C26" s="175">
        <v>680</v>
      </c>
      <c r="D26" s="175">
        <v>775</v>
      </c>
      <c r="E26" s="175">
        <v>1151</v>
      </c>
      <c r="F26" s="175">
        <v>1215</v>
      </c>
      <c r="G26" s="175">
        <v>1463</v>
      </c>
      <c r="H26" s="175">
        <v>1414</v>
      </c>
      <c r="I26" s="175"/>
      <c r="J26" s="175"/>
      <c r="K26" s="175"/>
      <c r="L26" s="175"/>
      <c r="M26" s="175"/>
      <c r="N26" s="175"/>
      <c r="O26" s="175">
        <f>SUM(C26:N26)</f>
        <v>6698</v>
      </c>
      <c r="P26" s="75"/>
    </row>
    <row r="27" spans="2:19">
      <c r="B27" s="176" t="s">
        <v>123</v>
      </c>
      <c r="C27" s="176">
        <v>1120</v>
      </c>
      <c r="D27" s="176">
        <v>1276</v>
      </c>
      <c r="E27" s="176">
        <v>2063</v>
      </c>
      <c r="F27" s="176">
        <v>2330</v>
      </c>
      <c r="G27" s="176">
        <v>2754</v>
      </c>
      <c r="H27" s="176">
        <v>2773</v>
      </c>
      <c r="I27" s="176"/>
      <c r="J27" s="176"/>
      <c r="K27" s="176"/>
      <c r="L27" s="176"/>
      <c r="M27" s="176"/>
      <c r="N27" s="176"/>
      <c r="O27" s="176">
        <f>SUM(C27:N27)</f>
        <v>12316</v>
      </c>
      <c r="P27" s="8"/>
    </row>
    <row r="28" spans="2:19">
      <c r="B28" s="177" t="s">
        <v>17</v>
      </c>
      <c r="C28" s="178">
        <v>0.32387706855791953</v>
      </c>
      <c r="D28" s="178">
        <v>0.12323943661971826</v>
      </c>
      <c r="E28" s="178">
        <v>-7.901785714285714E-2</v>
      </c>
      <c r="F28" s="178">
        <v>-1.8947368421052602E-2</v>
      </c>
      <c r="G28" s="178">
        <v>-2.5132743362831889E-2</v>
      </c>
      <c r="H28" s="178">
        <v>-5.7443915703602966E-2</v>
      </c>
      <c r="I28" s="178"/>
      <c r="J28" s="178"/>
      <c r="K28" s="178"/>
      <c r="L28" s="178"/>
      <c r="M28" s="178"/>
      <c r="N28" s="178"/>
      <c r="O28" s="178">
        <f ca="1">+O27/SUM(OFFSET(C23,,,,COUNTA(C25:N25)))-1</f>
        <v>-3.8822387576835649E-3</v>
      </c>
      <c r="P28" s="72"/>
      <c r="S28" s="9"/>
    </row>
    <row r="29" spans="2:19">
      <c r="B29" s="177" t="s">
        <v>18</v>
      </c>
      <c r="C29" s="178">
        <v>0.23943661971830976</v>
      </c>
      <c r="D29" s="178">
        <v>1.0080645161290258E-2</v>
      </c>
      <c r="E29" s="178">
        <v>-0.12391930835734866</v>
      </c>
      <c r="F29" s="178">
        <v>-7.6222038111019019E-2</v>
      </c>
      <c r="G29" s="178">
        <v>-0.12117086453369641</v>
      </c>
      <c r="H29" s="178">
        <v>-0.10178453403833443</v>
      </c>
      <c r="I29" s="178"/>
      <c r="J29" s="178"/>
      <c r="K29" s="178"/>
      <c r="L29" s="178"/>
      <c r="M29" s="178"/>
      <c r="N29" s="178"/>
      <c r="O29" s="178">
        <f ca="1">+O25/SUM(OFFSET(C21,,,,COUNTA(C25:N25)))-1</f>
        <v>-7.613879296168391E-2</v>
      </c>
      <c r="P29" s="72"/>
      <c r="S29" s="9"/>
    </row>
    <row r="30" spans="2:19" s="9" customFormat="1">
      <c r="B30" s="177" t="s">
        <v>19</v>
      </c>
      <c r="C30" s="178">
        <v>0.38492871690427699</v>
      </c>
      <c r="D30" s="178">
        <v>0.2109375</v>
      </c>
      <c r="E30" s="178">
        <v>-4.0033361134278578E-2</v>
      </c>
      <c r="F30" s="178">
        <v>4.0239726027397227E-2</v>
      </c>
      <c r="G30" s="178">
        <v>7.8908554572271417E-2</v>
      </c>
      <c r="H30" s="178">
        <v>-1.049685094471664E-2</v>
      </c>
      <c r="I30" s="178"/>
      <c r="J30" s="178"/>
      <c r="K30" s="178"/>
      <c r="L30" s="178"/>
      <c r="M30" s="178"/>
      <c r="N30" s="178"/>
      <c r="O30" s="178">
        <f ca="1">+O26/SUM(OFFSET(C22,,,,COUNTA(C25:N25)))-1</f>
        <v>6.6051249403151324E-2</v>
      </c>
      <c r="P30" s="75"/>
    </row>
    <row r="31" spans="2:19">
      <c r="B31" s="177" t="s">
        <v>21</v>
      </c>
      <c r="C31" s="178">
        <v>0.39285714285714285</v>
      </c>
      <c r="D31" s="178">
        <v>0.39263322884012541</v>
      </c>
      <c r="E31" s="178">
        <v>0.44207464857004364</v>
      </c>
      <c r="F31" s="178">
        <v>0.47854077253218885</v>
      </c>
      <c r="G31" s="178">
        <v>0.46877269426289037</v>
      </c>
      <c r="H31" s="178">
        <v>0.49008294266137759</v>
      </c>
      <c r="I31" s="178"/>
      <c r="J31" s="178"/>
      <c r="K31" s="178"/>
      <c r="L31" s="178"/>
      <c r="M31" s="178"/>
      <c r="N31" s="178"/>
      <c r="O31" s="178">
        <f>+O25/O27</f>
        <v>0.45615459564793764</v>
      </c>
      <c r="P31" s="8"/>
    </row>
    <row r="34" spans="2:8" ht="23.25" customHeight="1">
      <c r="B34" s="244" t="s">
        <v>3</v>
      </c>
      <c r="C34" s="246" t="str">
        <f>'R_PTW USED 2023vs2022'!C9</f>
        <v>JUNE</v>
      </c>
      <c r="D34" s="247"/>
      <c r="E34" s="242" t="s">
        <v>130</v>
      </c>
      <c r="F34" s="236" t="s">
        <v>139</v>
      </c>
      <c r="G34" s="236"/>
      <c r="H34" s="242" t="s">
        <v>130</v>
      </c>
    </row>
    <row r="35" spans="2:8" ht="23.25" customHeight="1">
      <c r="B35" s="245"/>
      <c r="C35" s="86">
        <v>2023</v>
      </c>
      <c r="D35" s="86">
        <v>2022</v>
      </c>
      <c r="E35" s="243"/>
      <c r="F35" s="86">
        <v>2023</v>
      </c>
      <c r="G35" s="86">
        <v>2022</v>
      </c>
      <c r="H35" s="243"/>
    </row>
    <row r="36" spans="2:8">
      <c r="B36" s="180" t="s">
        <v>37</v>
      </c>
      <c r="C36" s="181">
        <f ca="1">OFFSET(B10,,COUNTA(C28:N28),,)</f>
        <v>3442</v>
      </c>
      <c r="D36" s="181">
        <f ca="1">OFFSET(B6,,COUNTA(C28:N28),,)</f>
        <v>3241</v>
      </c>
      <c r="E36" s="182">
        <f ca="1">+C36/D36-1</f>
        <v>6.201789571120031E-2</v>
      </c>
      <c r="F36" s="181">
        <f>O10</f>
        <v>16423</v>
      </c>
      <c r="G36" s="181">
        <f ca="1">SUM(OFFSET(C6,,,,COUNTA(C28:N28)))</f>
        <v>14488</v>
      </c>
      <c r="H36" s="182">
        <f ca="1">+F36/G36-1</f>
        <v>0.13355880728879077</v>
      </c>
    </row>
    <row r="37" spans="2:8">
      <c r="B37" s="183" t="s">
        <v>38</v>
      </c>
      <c r="C37" s="184">
        <f ca="1">OFFSET(B11,,COUNTA(C29:N29),,)</f>
        <v>7563</v>
      </c>
      <c r="D37" s="184">
        <f ca="1">OFFSET(B7,,COUNTA(C29:N29),,)</f>
        <v>7071</v>
      </c>
      <c r="E37" s="185">
        <f ca="1">+C37/D37-1</f>
        <v>6.9579974543911849E-2</v>
      </c>
      <c r="F37" s="184">
        <f>O11</f>
        <v>36576</v>
      </c>
      <c r="G37" s="184">
        <f ca="1">SUM(OFFSET(C7,,,,COUNTA(C29:N29)))</f>
        <v>34665</v>
      </c>
      <c r="H37" s="185">
        <f ca="1">+F37/G37-1</f>
        <v>5.5127650367806202E-2</v>
      </c>
    </row>
    <row r="38" spans="2:8">
      <c r="B38" s="171" t="s">
        <v>4</v>
      </c>
      <c r="C38" s="186">
        <f ca="1">SUM(C36:C37)</f>
        <v>11005</v>
      </c>
      <c r="D38" s="186">
        <f ca="1">SUM(D36:D37)</f>
        <v>10312</v>
      </c>
      <c r="E38" s="172">
        <f ca="1">+C38/D38-1</f>
        <v>6.7203258339798344E-2</v>
      </c>
      <c r="F38" s="186">
        <f>SUM(F36:F37)</f>
        <v>52999</v>
      </c>
      <c r="G38" s="186">
        <f ca="1">SUM(G36:G37)</f>
        <v>49153</v>
      </c>
      <c r="H38" s="172">
        <f ca="1">+F38/G38-1</f>
        <v>7.8245478404166624E-2</v>
      </c>
    </row>
    <row r="41" spans="2:8" ht="20.25" customHeight="1">
      <c r="B41" s="218" t="s">
        <v>2</v>
      </c>
      <c r="C41" s="234" t="str">
        <f>C34</f>
        <v>JUNE</v>
      </c>
      <c r="D41" s="234"/>
      <c r="E41" s="242" t="s">
        <v>130</v>
      </c>
      <c r="F41" s="236" t="s">
        <v>139</v>
      </c>
      <c r="G41" s="236"/>
      <c r="H41" s="242" t="s">
        <v>130</v>
      </c>
    </row>
    <row r="42" spans="2:8" ht="20.25" customHeight="1">
      <c r="B42" s="218"/>
      <c r="C42" s="86">
        <v>2023</v>
      </c>
      <c r="D42" s="86">
        <v>2022</v>
      </c>
      <c r="E42" s="243"/>
      <c r="F42" s="86">
        <v>2023</v>
      </c>
      <c r="G42" s="86">
        <v>2022</v>
      </c>
      <c r="H42" s="243"/>
    </row>
    <row r="43" spans="2:8" ht="16.5" customHeight="1">
      <c r="B43" s="187" t="s">
        <v>37</v>
      </c>
      <c r="C43" s="181">
        <f ca="1">OFFSET(B25,,COUNTA(C28:N28),,)</f>
        <v>1359</v>
      </c>
      <c r="D43" s="181">
        <f ca="1">OFFSET(B21,,COUNTA(C28:N28),,)</f>
        <v>1513</v>
      </c>
      <c r="E43" s="182">
        <f ca="1">+C43/D43-1</f>
        <v>-0.10178453403833443</v>
      </c>
      <c r="F43" s="181">
        <f>O25</f>
        <v>5618</v>
      </c>
      <c r="G43" s="181">
        <f ca="1">SUM(OFFSET(C21,,,,COUNTA(C28:N28)))</f>
        <v>6081</v>
      </c>
      <c r="H43" s="182">
        <f ca="1">+F43/G43-1</f>
        <v>-7.613879296168391E-2</v>
      </c>
    </row>
    <row r="44" spans="2:8" ht="16.5" customHeight="1">
      <c r="B44" s="188" t="s">
        <v>38</v>
      </c>
      <c r="C44" s="184">
        <f ca="1">OFFSET(B26,,COUNTA(C29:N29),,)</f>
        <v>1414</v>
      </c>
      <c r="D44" s="184">
        <f ca="1">OFFSET(B22,,COUNTA(C29:N29),,)</f>
        <v>1429</v>
      </c>
      <c r="E44" s="185">
        <f ca="1">+C44/D44-1</f>
        <v>-1.049685094471664E-2</v>
      </c>
      <c r="F44" s="184">
        <f>O26</f>
        <v>6698</v>
      </c>
      <c r="G44" s="184">
        <f ca="1">SUM(OFFSET(C22,,,,COUNTA(C29:N29)))</f>
        <v>6283</v>
      </c>
      <c r="H44" s="185">
        <f ca="1">+F44/G44-1</f>
        <v>6.6051249403151324E-2</v>
      </c>
    </row>
    <row r="45" spans="2:8" ht="16.5" customHeight="1">
      <c r="B45" s="144" t="s">
        <v>4</v>
      </c>
      <c r="C45" s="186">
        <f ca="1">SUM(C43:C44)</f>
        <v>2773</v>
      </c>
      <c r="D45" s="186">
        <f ca="1">SUM(D43:D44)</f>
        <v>2942</v>
      </c>
      <c r="E45" s="172">
        <f ca="1">+C45/D45-1</f>
        <v>-5.7443915703602966E-2</v>
      </c>
      <c r="F45" s="186">
        <f>SUM(F43:F44)</f>
        <v>12316</v>
      </c>
      <c r="G45" s="186">
        <f ca="1">SUM(G43:G44)</f>
        <v>12364</v>
      </c>
      <c r="H45" s="172">
        <f ca="1">+F45/G45-1</f>
        <v>-3.8822387576835649E-3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1"/>
      <c r="C52" s="241"/>
      <c r="D52" s="241"/>
      <c r="E52" s="241"/>
      <c r="F52" s="241"/>
      <c r="G52" s="241"/>
      <c r="H52" s="241"/>
      <c r="I52" s="241"/>
      <c r="J52" s="241"/>
      <c r="K52" s="149"/>
      <c r="L52" s="149"/>
      <c r="M52" s="149"/>
      <c r="N52" s="149"/>
      <c r="O52" s="149"/>
    </row>
    <row r="53" spans="2:15" ht="15.75" customHeight="1"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89"/>
    </row>
    <row r="60" spans="2:15" ht="43.5" customHeight="1"/>
    <row r="61" spans="2:15" ht="18.75" customHeight="1"/>
  </sheetData>
  <mergeCells count="18">
    <mergeCell ref="B2:O2"/>
    <mergeCell ref="C24:O24"/>
    <mergeCell ref="B3:O3"/>
    <mergeCell ref="C5:O5"/>
    <mergeCell ref="B18:O18"/>
    <mergeCell ref="C20:O20"/>
    <mergeCell ref="C9:O9"/>
    <mergeCell ref="B52:J52"/>
    <mergeCell ref="E34:E35"/>
    <mergeCell ref="F34:G34"/>
    <mergeCell ref="H34:H35"/>
    <mergeCell ref="B41:B42"/>
    <mergeCell ref="C41:D41"/>
    <mergeCell ref="E41:E42"/>
    <mergeCell ref="F41:G41"/>
    <mergeCell ref="H41:H42"/>
    <mergeCell ref="B34:B35"/>
    <mergeCell ref="C34:D34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R_MC NEW 2023vs2022</vt:lpstr>
      <vt:lpstr>R_MC 2023 rankings</vt:lpstr>
      <vt:lpstr>R_MP NEW 2023vs2022</vt:lpstr>
      <vt:lpstr>R_MP_2023 ranking</vt:lpstr>
      <vt:lpstr>R_PTW USED 2023vs2022</vt:lpstr>
      <vt:lpstr>R_MC&amp;MP structure 2023</vt:lpstr>
      <vt:lpstr>'R_MC 2023 rankings'!Obszar_wydruku</vt:lpstr>
      <vt:lpstr>'R_MC NEW 2023vs2022'!Obszar_wydruku</vt:lpstr>
      <vt:lpstr>'R_MC&amp;MP structure 2023'!Obszar_wydruku</vt:lpstr>
      <vt:lpstr>'R_MP NEW 2023vs2022'!Obszar_wydruku</vt:lpstr>
      <vt:lpstr>'R_MP_2023 ranking'!Obszar_wydruku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2014-07-09T14:44:20Z</cp:lastPrinted>
  <dcterms:created xsi:type="dcterms:W3CDTF">2008-02-15T15:03:22Z</dcterms:created>
  <dcterms:modified xsi:type="dcterms:W3CDTF">2023-07-06T11:42:08Z</dcterms:modified>
</cp:coreProperties>
</file>